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ibiscus\eea$\ESCRITORIO ENG E ARQ - EEA\CASAS DE BOMBAS\NOVA ATUALIZ_POLDER MATO GRANDE_JUN_24\LICITAÇÃO CB9 E CB10\"/>
    </mc:Choice>
  </mc:AlternateContent>
  <bookViews>
    <workbookView xWindow="0" yWindow="0" windowWidth="28800" windowHeight="12435" activeTab="1"/>
  </bookViews>
  <sheets>
    <sheet name="MODELO ORÇAM GERAL" sheetId="3" r:id="rId1"/>
    <sheet name="MODELO CRON GERAL" sheetId="6" r:id="rId2"/>
    <sheet name="MODELO ORÇAM CB9" sheetId="1" r:id="rId3"/>
    <sheet name="MODELO ORÇAM CB10" sheetId="2" r:id="rId4"/>
    <sheet name="MODELO CRON CB9" sheetId="4" r:id="rId5"/>
    <sheet name="MODELO CRON CB10" sheetId="5" r:id="rId6"/>
  </sheets>
  <externalReferences>
    <externalReference r:id="rId7"/>
    <externalReference r:id="rId8"/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6" i="5" l="1"/>
  <c r="Y125" i="5"/>
  <c r="Y124" i="5"/>
  <c r="Y123" i="5"/>
  <c r="Y121" i="5"/>
  <c r="Y120" i="5"/>
  <c r="B120" i="5"/>
  <c r="Y119" i="5"/>
  <c r="Y118" i="5"/>
  <c r="B118" i="5"/>
  <c r="Y117" i="5"/>
  <c r="Y116" i="5"/>
  <c r="B116" i="5"/>
  <c r="Y115" i="5"/>
  <c r="Y114" i="5"/>
  <c r="B114" i="5"/>
  <c r="Y113" i="5"/>
  <c r="Y112" i="5"/>
  <c r="B112" i="5"/>
  <c r="Y111" i="5"/>
  <c r="Y110" i="5"/>
  <c r="B110" i="5"/>
  <c r="Y109" i="5"/>
  <c r="Y108" i="5"/>
  <c r="B108" i="5"/>
  <c r="Y107" i="5"/>
  <c r="Y106" i="5"/>
  <c r="B106" i="5"/>
  <c r="Y105" i="5"/>
  <c r="Y104" i="5"/>
  <c r="B104" i="5"/>
  <c r="Y103" i="5"/>
  <c r="Y102" i="5"/>
  <c r="B102" i="5"/>
  <c r="Y101" i="5"/>
  <c r="Y100" i="5"/>
  <c r="B100" i="5"/>
  <c r="Y99" i="5"/>
  <c r="Y98" i="5"/>
  <c r="B98" i="5"/>
  <c r="Y97" i="5"/>
  <c r="Y96" i="5"/>
  <c r="B96" i="5"/>
  <c r="Y95" i="5"/>
  <c r="Y94" i="5"/>
  <c r="B94" i="5"/>
  <c r="Y93" i="5"/>
  <c r="Y92" i="5"/>
  <c r="B92" i="5"/>
  <c r="Y91" i="5"/>
  <c r="Y90" i="5"/>
  <c r="B90" i="5"/>
  <c r="Y89" i="5"/>
  <c r="Y88" i="5"/>
  <c r="B88" i="5"/>
  <c r="Y87" i="5"/>
  <c r="Y86" i="5"/>
  <c r="B86" i="5"/>
  <c r="Y85" i="5"/>
  <c r="Y84" i="5"/>
  <c r="B84" i="5"/>
  <c r="Y83" i="5"/>
  <c r="Y82" i="5"/>
  <c r="B82" i="5"/>
  <c r="Y81" i="5"/>
  <c r="Y80" i="5"/>
  <c r="X80" i="5"/>
  <c r="B80" i="5"/>
  <c r="Y79" i="5"/>
  <c r="Y78" i="5"/>
  <c r="B78" i="5"/>
  <c r="Y77" i="5"/>
  <c r="Y76" i="5"/>
  <c r="B76" i="5"/>
  <c r="Y75" i="5"/>
  <c r="Y74" i="5"/>
  <c r="B74" i="5"/>
  <c r="Y73" i="5"/>
  <c r="Y72" i="5"/>
  <c r="B72" i="5"/>
  <c r="Y71" i="5"/>
  <c r="Y70" i="5"/>
  <c r="X70" i="5"/>
  <c r="B70" i="5"/>
  <c r="Y69" i="5"/>
  <c r="Y68" i="5"/>
  <c r="B68" i="5"/>
  <c r="Y67" i="5"/>
  <c r="Y66" i="5"/>
  <c r="B66" i="5"/>
  <c r="Y65" i="5"/>
  <c r="B65" i="5"/>
  <c r="Y64" i="5"/>
  <c r="B64" i="5"/>
  <c r="Y63" i="5"/>
  <c r="Y62" i="5"/>
  <c r="B62" i="5"/>
  <c r="Y61" i="5"/>
  <c r="Y60" i="5"/>
  <c r="B60" i="5"/>
  <c r="Y59" i="5"/>
  <c r="Y58" i="5"/>
  <c r="B58" i="5"/>
  <c r="Y57" i="5"/>
  <c r="Y56" i="5"/>
  <c r="B56" i="5"/>
  <c r="Y55" i="5"/>
  <c r="Y54" i="5"/>
  <c r="B54" i="5"/>
  <c r="Y53" i="5"/>
  <c r="Y52" i="5"/>
  <c r="B52" i="5"/>
  <c r="Y51" i="5"/>
  <c r="Y50" i="5"/>
  <c r="B50" i="5"/>
  <c r="Y49" i="5"/>
  <c r="Y48" i="5"/>
  <c r="B48" i="5"/>
  <c r="Y47" i="5"/>
  <c r="Y46" i="5"/>
  <c r="B46" i="5"/>
  <c r="Y45" i="5"/>
  <c r="Y44" i="5"/>
  <c r="B44" i="5"/>
  <c r="Y43" i="5"/>
  <c r="Y42" i="5"/>
  <c r="B42" i="5"/>
  <c r="Y41" i="5"/>
  <c r="Y40" i="5"/>
  <c r="B40" i="5"/>
  <c r="Y39" i="5"/>
  <c r="Y38" i="5"/>
  <c r="B38" i="5"/>
  <c r="Y37" i="5"/>
  <c r="Y36" i="5"/>
  <c r="B36" i="5"/>
  <c r="Y35" i="5"/>
  <c r="Y34" i="5"/>
  <c r="B34" i="5"/>
  <c r="Y33" i="5"/>
  <c r="Y32" i="5"/>
  <c r="B32" i="5"/>
  <c r="Y31" i="5"/>
  <c r="Y30" i="5"/>
  <c r="B30" i="5"/>
  <c r="Y29" i="5"/>
  <c r="Y28" i="5"/>
  <c r="B28" i="5"/>
  <c r="Y27" i="5"/>
  <c r="Y26" i="5"/>
  <c r="B26" i="5"/>
  <c r="Y25" i="5"/>
  <c r="Y24" i="5"/>
  <c r="B24" i="5"/>
  <c r="Y23" i="5"/>
  <c r="Y22" i="5"/>
  <c r="B22" i="5"/>
  <c r="Y21" i="5"/>
  <c r="Y20" i="5"/>
  <c r="B20" i="5"/>
  <c r="Y19" i="5"/>
  <c r="Y18" i="5"/>
  <c r="B18" i="5"/>
  <c r="Y17" i="5"/>
  <c r="Y16" i="5"/>
  <c r="Z16" i="5" s="1"/>
  <c r="B16" i="5"/>
  <c r="Y15" i="5"/>
  <c r="Y14" i="5"/>
  <c r="B14" i="5"/>
  <c r="Y13" i="5"/>
  <c r="Y12" i="5"/>
  <c r="B12" i="5"/>
  <c r="Y11" i="5"/>
  <c r="Y10" i="5"/>
  <c r="B10" i="5"/>
  <c r="Y9" i="5"/>
  <c r="Y8" i="5"/>
  <c r="B8" i="5"/>
  <c r="Y7" i="5"/>
  <c r="Y6" i="5"/>
  <c r="B6" i="5"/>
  <c r="C1" i="5"/>
  <c r="C114" i="4"/>
  <c r="C112" i="4"/>
  <c r="D112" i="4" s="1"/>
  <c r="Y111" i="4"/>
  <c r="Y110" i="4"/>
  <c r="Y109" i="4"/>
  <c r="Y107" i="4"/>
  <c r="AA106" i="4"/>
  <c r="Y106" i="4"/>
  <c r="B106" i="4"/>
  <c r="AA105" i="4"/>
  <c r="Y105" i="4"/>
  <c r="AA104" i="4"/>
  <c r="Y104" i="4"/>
  <c r="B104" i="4"/>
  <c r="AA103" i="4"/>
  <c r="Y103" i="4"/>
  <c r="AA102" i="4"/>
  <c r="Y102" i="4"/>
  <c r="X102" i="4"/>
  <c r="B102" i="4"/>
  <c r="AA101" i="4"/>
  <c r="Y101" i="4"/>
  <c r="AA100" i="4"/>
  <c r="Y100" i="4"/>
  <c r="B100" i="4"/>
  <c r="AA99" i="4"/>
  <c r="Y99" i="4"/>
  <c r="AA98" i="4"/>
  <c r="Y98" i="4"/>
  <c r="B98" i="4"/>
  <c r="AA97" i="4"/>
  <c r="Y97" i="4"/>
  <c r="AA96" i="4"/>
  <c r="Y96" i="4"/>
  <c r="B96" i="4"/>
  <c r="AA95" i="4"/>
  <c r="Y95" i="4"/>
  <c r="AA94" i="4"/>
  <c r="Y94" i="4"/>
  <c r="B94" i="4"/>
  <c r="AA93" i="4"/>
  <c r="Y93" i="4"/>
  <c r="AA92" i="4"/>
  <c r="Y92" i="4"/>
  <c r="B92" i="4"/>
  <c r="AA91" i="4"/>
  <c r="Y91" i="4"/>
  <c r="AA90" i="4"/>
  <c r="Y90" i="4"/>
  <c r="B90" i="4"/>
  <c r="AA89" i="4"/>
  <c r="Y89" i="4"/>
  <c r="AA88" i="4"/>
  <c r="Y88" i="4"/>
  <c r="B88" i="4"/>
  <c r="AA87" i="4"/>
  <c r="Y87" i="4"/>
  <c r="AA86" i="4"/>
  <c r="Y86" i="4"/>
  <c r="B86" i="4"/>
  <c r="AA85" i="4"/>
  <c r="Y85" i="4"/>
  <c r="AA84" i="4"/>
  <c r="Y84" i="4"/>
  <c r="B84" i="4"/>
  <c r="AA83" i="4"/>
  <c r="Y83" i="4"/>
  <c r="AA82" i="4"/>
  <c r="Y82" i="4"/>
  <c r="B82" i="4"/>
  <c r="AA81" i="4"/>
  <c r="Y81" i="4"/>
  <c r="AA80" i="4"/>
  <c r="Y80" i="4"/>
  <c r="B80" i="4"/>
  <c r="AA79" i="4"/>
  <c r="Y79" i="4"/>
  <c r="AA78" i="4"/>
  <c r="Y78" i="4"/>
  <c r="X78" i="4"/>
  <c r="B78" i="4"/>
  <c r="AA77" i="4"/>
  <c r="Y77" i="4"/>
  <c r="AA76" i="4"/>
  <c r="Y76" i="4"/>
  <c r="B76" i="4"/>
  <c r="AA75" i="4"/>
  <c r="Y75" i="4"/>
  <c r="AA74" i="4"/>
  <c r="Y74" i="4"/>
  <c r="B74" i="4"/>
  <c r="AA73" i="4"/>
  <c r="Y73" i="4"/>
  <c r="AA72" i="4"/>
  <c r="Y72" i="4"/>
  <c r="B72" i="4"/>
  <c r="AA71" i="4"/>
  <c r="Y71" i="4"/>
  <c r="AA70" i="4"/>
  <c r="Y70" i="4"/>
  <c r="B70" i="4"/>
  <c r="AA69" i="4"/>
  <c r="Y69" i="4"/>
  <c r="AA68" i="4"/>
  <c r="Y68" i="4"/>
  <c r="X68" i="4"/>
  <c r="B68" i="4"/>
  <c r="AA67" i="4"/>
  <c r="Y67" i="4"/>
  <c r="AA66" i="4"/>
  <c r="Y66" i="4"/>
  <c r="B66" i="4"/>
  <c r="AA65" i="4"/>
  <c r="Y65" i="4"/>
  <c r="AA64" i="4"/>
  <c r="Y64" i="4"/>
  <c r="B64" i="4"/>
  <c r="AA63" i="4"/>
  <c r="Y63" i="4"/>
  <c r="B63" i="4"/>
  <c r="AA62" i="4"/>
  <c r="Y62" i="4"/>
  <c r="B62" i="4"/>
  <c r="AA61" i="4"/>
  <c r="Y61" i="4"/>
  <c r="AA60" i="4"/>
  <c r="Y60" i="4"/>
  <c r="B60" i="4"/>
  <c r="AA59" i="4"/>
  <c r="Y59" i="4"/>
  <c r="AA58" i="4"/>
  <c r="Y58" i="4"/>
  <c r="B58" i="4"/>
  <c r="AA57" i="4"/>
  <c r="Y57" i="4"/>
  <c r="AA56" i="4"/>
  <c r="Y56" i="4"/>
  <c r="B56" i="4"/>
  <c r="AA55" i="4"/>
  <c r="Y55" i="4"/>
  <c r="AA54" i="4"/>
  <c r="Y54" i="4"/>
  <c r="B54" i="4"/>
  <c r="AA53" i="4"/>
  <c r="Y53" i="4"/>
  <c r="AA52" i="4"/>
  <c r="Y52" i="4"/>
  <c r="B52" i="4"/>
  <c r="AA51" i="4"/>
  <c r="Y51" i="4"/>
  <c r="AA50" i="4"/>
  <c r="Y50" i="4"/>
  <c r="B50" i="4"/>
  <c r="AA49" i="4"/>
  <c r="Y49" i="4"/>
  <c r="AA48" i="4"/>
  <c r="Y48" i="4"/>
  <c r="B48" i="4"/>
  <c r="AA47" i="4"/>
  <c r="Y47" i="4"/>
  <c r="AA46" i="4"/>
  <c r="Y46" i="4"/>
  <c r="B46" i="4"/>
  <c r="AA45" i="4"/>
  <c r="Y45" i="4"/>
  <c r="AA44" i="4"/>
  <c r="Y44" i="4"/>
  <c r="B44" i="4"/>
  <c r="AA43" i="4"/>
  <c r="Y43" i="4"/>
  <c r="AA42" i="4"/>
  <c r="Y42" i="4"/>
  <c r="B42" i="4"/>
  <c r="AA41" i="4"/>
  <c r="Y41" i="4"/>
  <c r="AA40" i="4"/>
  <c r="Y40" i="4"/>
  <c r="B40" i="4"/>
  <c r="AA39" i="4"/>
  <c r="Y39" i="4"/>
  <c r="AA38" i="4"/>
  <c r="Y38" i="4"/>
  <c r="B38" i="4"/>
  <c r="AA37" i="4"/>
  <c r="Y37" i="4"/>
  <c r="AA36" i="4"/>
  <c r="Y36" i="4"/>
  <c r="B36" i="4"/>
  <c r="AA35" i="4"/>
  <c r="Y35" i="4"/>
  <c r="AA34" i="4"/>
  <c r="Y34" i="4"/>
  <c r="B34" i="4"/>
  <c r="AA33" i="4"/>
  <c r="Y33" i="4"/>
  <c r="AA32" i="4"/>
  <c r="Y32" i="4"/>
  <c r="B32" i="4"/>
  <c r="AA31" i="4"/>
  <c r="Y31" i="4"/>
  <c r="AA30" i="4"/>
  <c r="Y30" i="4"/>
  <c r="B30" i="4"/>
  <c r="AA29" i="4"/>
  <c r="Y29" i="4"/>
  <c r="AA28" i="4"/>
  <c r="Y28" i="4"/>
  <c r="B28" i="4"/>
  <c r="AA27" i="4"/>
  <c r="Y27" i="4"/>
  <c r="AA26" i="4"/>
  <c r="Y26" i="4"/>
  <c r="B26" i="4"/>
  <c r="AA25" i="4"/>
  <c r="Y25" i="4"/>
  <c r="AA24" i="4"/>
  <c r="Y24" i="4"/>
  <c r="B24" i="4"/>
  <c r="AA23" i="4"/>
  <c r="Y23" i="4"/>
  <c r="AA22" i="4"/>
  <c r="Y22" i="4"/>
  <c r="B22" i="4"/>
  <c r="AA21" i="4"/>
  <c r="Y21" i="4"/>
  <c r="AA20" i="4"/>
  <c r="Y20" i="4"/>
  <c r="B20" i="4"/>
  <c r="AA19" i="4"/>
  <c r="Y19" i="4"/>
  <c r="AA18" i="4"/>
  <c r="Y18" i="4"/>
  <c r="B18" i="4"/>
  <c r="AA17" i="4"/>
  <c r="Y17" i="4"/>
  <c r="AA16" i="4"/>
  <c r="Y16" i="4"/>
  <c r="AB16" i="4" s="1"/>
  <c r="B16" i="4"/>
  <c r="AA15" i="4"/>
  <c r="Y15" i="4"/>
  <c r="AA14" i="4"/>
  <c r="Y14" i="4"/>
  <c r="B14" i="4"/>
  <c r="AA13" i="4"/>
  <c r="Y13" i="4"/>
  <c r="AA12" i="4"/>
  <c r="Y12" i="4"/>
  <c r="B12" i="4"/>
  <c r="AA11" i="4"/>
  <c r="Y11" i="4"/>
  <c r="AA10" i="4"/>
  <c r="Y10" i="4"/>
  <c r="B10" i="4"/>
  <c r="AA9" i="4"/>
  <c r="Y9" i="4"/>
  <c r="AA8" i="4"/>
  <c r="Y8" i="4"/>
  <c r="B8" i="4"/>
  <c r="AA7" i="4"/>
  <c r="Y7" i="4"/>
  <c r="AA6" i="4"/>
  <c r="Y6" i="4"/>
  <c r="B6" i="4"/>
  <c r="B123" i="2"/>
  <c r="B121" i="2"/>
  <c r="B119" i="2"/>
  <c r="B117" i="2"/>
  <c r="B115" i="2"/>
  <c r="B113" i="2"/>
  <c r="B111" i="2"/>
  <c r="B109" i="2"/>
  <c r="B107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B77" i="2"/>
  <c r="B75" i="2"/>
  <c r="B73" i="2"/>
  <c r="B71" i="2"/>
  <c r="B69" i="2"/>
  <c r="B67" i="2"/>
  <c r="B65" i="2"/>
  <c r="B63" i="2"/>
  <c r="B61" i="2"/>
  <c r="B59" i="2"/>
  <c r="B57" i="2"/>
  <c r="B55" i="2"/>
  <c r="B53" i="2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B11" i="2"/>
  <c r="B9" i="2"/>
  <c r="A2" i="2"/>
  <c r="D126" i="5" l="1"/>
  <c r="B109" i="1" l="1"/>
  <c r="B107" i="1"/>
  <c r="B105" i="1"/>
  <c r="B103" i="1"/>
  <c r="B101" i="1"/>
  <c r="B99" i="1"/>
  <c r="B97" i="1"/>
  <c r="B95" i="1"/>
  <c r="B93" i="1"/>
  <c r="B91" i="1"/>
  <c r="B89" i="1"/>
  <c r="B87" i="1"/>
  <c r="B85" i="1"/>
  <c r="B83" i="1"/>
  <c r="B81" i="1"/>
  <c r="B79" i="1"/>
  <c r="B77" i="1"/>
  <c r="B75" i="1"/>
  <c r="B73" i="1"/>
  <c r="B71" i="1"/>
  <c r="B69" i="1"/>
  <c r="B67" i="1"/>
  <c r="B65" i="1"/>
  <c r="B63" i="1"/>
  <c r="B61" i="1"/>
  <c r="B59" i="1"/>
  <c r="B57" i="1"/>
  <c r="B55" i="1"/>
  <c r="B53" i="1"/>
  <c r="B51" i="1"/>
  <c r="B49" i="1"/>
  <c r="B47" i="1"/>
  <c r="B45" i="1"/>
  <c r="B43" i="1"/>
  <c r="B41" i="1"/>
  <c r="B39" i="1"/>
  <c r="B37" i="1"/>
  <c r="B35" i="1"/>
  <c r="B33" i="1"/>
  <c r="B31" i="1"/>
  <c r="B29" i="1"/>
  <c r="B27" i="1"/>
  <c r="B25" i="1"/>
  <c r="B23" i="1"/>
  <c r="B21" i="1"/>
  <c r="B19" i="1"/>
  <c r="B17" i="1"/>
  <c r="B15" i="1"/>
  <c r="B13" i="1"/>
  <c r="B11" i="1"/>
  <c r="B9" i="1"/>
  <c r="A2" i="1"/>
  <c r="T41" i="6" l="1"/>
  <c r="Q41" i="6"/>
  <c r="N41" i="6"/>
  <c r="K41" i="6"/>
  <c r="H41" i="6"/>
  <c r="E41" i="6"/>
  <c r="D41" i="6"/>
  <c r="C41" i="6"/>
  <c r="Y39" i="6"/>
  <c r="Y37" i="6"/>
  <c r="Y41" i="6" s="1"/>
  <c r="D34" i="6"/>
  <c r="C34" i="6"/>
  <c r="B34" i="6"/>
  <c r="A34" i="6"/>
  <c r="AS33" i="6"/>
  <c r="T31" i="6"/>
  <c r="Q31" i="6"/>
  <c r="N31" i="6"/>
  <c r="K31" i="6"/>
  <c r="H31" i="6"/>
  <c r="E31" i="6"/>
  <c r="D31" i="6"/>
  <c r="C31" i="6"/>
  <c r="Y29" i="6"/>
  <c r="V29" i="6"/>
  <c r="B29" i="6"/>
  <c r="Y27" i="6"/>
  <c r="Y31" i="6" s="1"/>
  <c r="V27" i="6"/>
  <c r="B27" i="6"/>
  <c r="D24" i="6"/>
  <c r="C24" i="6"/>
  <c r="B24" i="6"/>
  <c r="A24" i="6"/>
  <c r="T21" i="6"/>
  <c r="Q21" i="6"/>
  <c r="N21" i="6"/>
  <c r="K21" i="6"/>
  <c r="H21" i="6"/>
  <c r="E21" i="6"/>
  <c r="D21" i="6"/>
  <c r="C21" i="6"/>
  <c r="X20" i="6"/>
  <c r="X30" i="6" s="1"/>
  <c r="X40" i="6" s="1"/>
  <c r="B19" i="6"/>
  <c r="B39" i="6" s="1"/>
  <c r="B17" i="6"/>
  <c r="B37" i="6" s="1"/>
  <c r="K12" i="6"/>
  <c r="N12" i="6" s="1"/>
  <c r="Q12" i="6" s="1"/>
  <c r="T12" i="6" s="1"/>
  <c r="E22" i="6" s="1"/>
  <c r="H12" i="6"/>
  <c r="E12" i="6"/>
  <c r="X11" i="6"/>
  <c r="X10" i="6"/>
  <c r="X9" i="6"/>
  <c r="X19" i="6" s="1"/>
  <c r="X29" i="6" s="1"/>
  <c r="X39" i="6" s="1"/>
  <c r="A9" i="6"/>
  <c r="A19" i="6" s="1"/>
  <c r="A39" i="6" s="1"/>
  <c r="X8" i="6"/>
  <c r="X18" i="6" s="1"/>
  <c r="X28" i="6" s="1"/>
  <c r="X38" i="6" s="1"/>
  <c r="X7" i="6"/>
  <c r="X17" i="6" s="1"/>
  <c r="X27" i="6" s="1"/>
  <c r="X37" i="6" s="1"/>
  <c r="A7" i="6"/>
  <c r="A27" i="6" s="1"/>
  <c r="C11" i="3"/>
  <c r="A17" i="6" l="1"/>
  <c r="A37" i="6" s="1"/>
  <c r="A29" i="6"/>
  <c r="H22" i="6"/>
  <c r="K22" i="6" s="1"/>
  <c r="N22" i="6" s="1"/>
  <c r="Q22" i="6" s="1"/>
  <c r="T22" i="6" s="1"/>
  <c r="E32" i="6" s="1"/>
  <c r="H32" i="6" s="1"/>
  <c r="K32" i="6" s="1"/>
  <c r="N32" i="6" s="1"/>
  <c r="Q32" i="6" s="1"/>
  <c r="T32" i="6" s="1"/>
  <c r="E42" i="6" s="1"/>
  <c r="H42" i="6" s="1"/>
  <c r="K42" i="6" s="1"/>
  <c r="N42" i="6" s="1"/>
  <c r="Q42" i="6" s="1"/>
  <c r="T42" i="6" s="1"/>
  <c r="X21" i="6"/>
  <c r="X31" i="6" s="1"/>
  <c r="X41" i="6" s="1"/>
</calcChain>
</file>

<file path=xl/sharedStrings.xml><?xml version="1.0" encoding="utf-8"?>
<sst xmlns="http://schemas.openxmlformats.org/spreadsheetml/2006/main" count="343" uniqueCount="103">
  <si>
    <t>ITEM</t>
  </si>
  <si>
    <t>SERVIÇO</t>
  </si>
  <si>
    <t>CUSTO TOTAL</t>
  </si>
  <si>
    <t>PERCENTUAL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</si>
  <si>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</si>
  <si>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</si>
  <si>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</si>
  <si>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</si>
  <si>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</si>
  <si>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</si>
  <si>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</si>
  <si>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</si>
  <si>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</si>
  <si>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</si>
  <si>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</si>
  <si>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</si>
  <si>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</si>
  <si>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</si>
  <si>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</si>
  <si>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</si>
  <si>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</si>
  <si>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</si>
  <si>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</si>
  <si>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</si>
  <si>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</si>
  <si>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5.1</t>
  </si>
  <si>
    <t>5.2</t>
  </si>
  <si>
    <t>5.3</t>
  </si>
  <si>
    <t>6.1</t>
  </si>
  <si>
    <t>6.2</t>
  </si>
  <si>
    <t>6.3</t>
  </si>
  <si>
    <t>6.4</t>
  </si>
  <si>
    <t>7.1</t>
  </si>
  <si>
    <t>7.2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</si>
  <si>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</si>
  <si>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</si>
  <si>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</si>
  <si>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</si>
  <si>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</si>
  <si>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</si>
  <si>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</si>
  <si>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</si>
  <si>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</si>
  <si>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</si>
  <si>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</si>
  <si>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VALOR TOTAL DA OBRA</t>
  </si>
  <si>
    <t>MODELO CRONOGRAMA FÍSICO-FINANCEIRO</t>
  </si>
  <si>
    <t>CASA DE BOMBAS Nº9</t>
  </si>
  <si>
    <t>CUSTO TOTAL
(R$)</t>
  </si>
  <si>
    <t>%</t>
  </si>
  <si>
    <t>MÊS</t>
  </si>
  <si>
    <t>Verificação</t>
  </si>
  <si>
    <t>VALOR MENSAL TOTAL:</t>
  </si>
  <si>
    <t>PERCENTUAL RELATIVO:</t>
  </si>
  <si>
    <t>VALOR MENSAL ACUMULADO:</t>
  </si>
  <si>
    <t>VALOR TOTAL :</t>
  </si>
  <si>
    <t>2.6</t>
  </si>
  <si>
    <t>9.1</t>
  </si>
  <si>
    <t>9.2</t>
  </si>
  <si>
    <t>9.3</t>
  </si>
  <si>
    <t>9.4</t>
  </si>
  <si>
    <t>MODELO DE ORÇAMENTO GERAL</t>
  </si>
  <si>
    <t>DATA:</t>
  </si>
  <si>
    <t>VALOR</t>
  </si>
  <si>
    <t>CASA DE BOMBAS Nº10</t>
  </si>
  <si>
    <t>TOTAL:</t>
  </si>
  <si>
    <t>XX/XX/2024</t>
  </si>
  <si>
    <t>XX/XX2024</t>
  </si>
  <si>
    <t>MODELO CRONOGRAMA FÍSICO-FINANCEIRO GERAL</t>
  </si>
  <si>
    <t>EXECUÇÃO CB9 E CB10</t>
  </si>
  <si>
    <t>MÊS 01</t>
  </si>
  <si>
    <t>MÊS 02</t>
  </si>
  <si>
    <t>MÊS 03</t>
  </si>
  <si>
    <t>MÊS 04</t>
  </si>
  <si>
    <t>MÊS 05</t>
  </si>
  <si>
    <t>MÊS 06</t>
  </si>
  <si>
    <t>ACUMULADO CRON</t>
  </si>
  <si>
    <t>ACUMULADO ORÇAM</t>
  </si>
  <si>
    <t>R$</t>
  </si>
  <si>
    <t xml:space="preserve"> %</t>
  </si>
  <si>
    <t>% ACUM.</t>
  </si>
  <si>
    <t>ACUMULADO:</t>
  </si>
  <si>
    <t>MÊS 07</t>
  </si>
  <si>
    <t>MÊS 08</t>
  </si>
  <si>
    <t>MÊS 09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</si>
  <si>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</si>
  <si>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</si>
  <si>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</si>
  <si>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</si>
  <si>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</si>
  <si>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</si>
  <si>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</si>
  <si>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</si>
  <si>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</si>
  <si>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</si>
  <si>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</si>
  <si>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</si>
  <si>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</si>
  <si>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</si>
  <si>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</si>
  <si>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RESUMO DO ORÇAMENTO</t>
  </si>
  <si>
    <t>MODELO DE PROPOSTA</t>
  </si>
  <si>
    <t>xx/xx/2024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</si>
</sst>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_-&quot;R$&quot;* #,##0.00_-;\-&quot;R$&quot;* #,##0.00_-;_-&quot;R$&quot;* &quot;-&quot;??_-;_-@_-"/>
    <numFmt numFmtId="166" formatCode="0.0000%"/>
    <numFmt numFmtId="167" formatCode="_-* #,##0.00_-;\-* #,##0.00_-;_-* \-??_-;_-@_-"/>
    <numFmt numFmtId="168" formatCode="&quot;R$ 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8"/>
      <color theme="1" tint="0.249977111117893"/>
      <name val="Arial"/>
      <family val="2"/>
    </font>
    <font>
      <sz val="8"/>
      <color theme="0" tint="-0.499984740745262"/>
      <name val="Arial"/>
      <family val="2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CCFFFF"/>
        <bgColor rgb="FFCC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62">
    <xf numFmtId="0" fontId="0" fillId="0" borderId="0" xfId="0"/>
    <xf numFmtId="0" fontId="4" fillId="0" borderId="0" xfId="0" applyFont="1" applyBorder="1" applyAlignment="1">
      <alignment horizontal="center"/>
    </xf>
    <xf numFmtId="44" fontId="4" fillId="0" borderId="0" xfId="0" applyNumberFormat="1" applyFont="1" applyBorder="1"/>
    <xf numFmtId="49" fontId="6" fillId="3" borderId="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44" fontId="9" fillId="3" borderId="6" xfId="0" applyNumberFormat="1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44" fontId="9" fillId="6" borderId="6" xfId="0" applyNumberFormat="1" applyFont="1" applyFill="1" applyBorder="1" applyAlignment="1">
      <alignment vertical="center" wrapText="1"/>
    </xf>
    <xf numFmtId="44" fontId="9" fillId="6" borderId="6" xfId="0" applyNumberFormat="1" applyFont="1" applyFill="1" applyBorder="1" applyAlignment="1">
      <alignment vertical="center"/>
    </xf>
    <xf numFmtId="10" fontId="9" fillId="6" borderId="6" xfId="2" applyNumberFormat="1" applyFont="1" applyFill="1" applyBorder="1" applyAlignment="1">
      <alignment horizontal="center" vertical="center"/>
    </xf>
    <xf numFmtId="164" fontId="10" fillId="3" borderId="6" xfId="2" applyNumberFormat="1" applyFont="1" applyFill="1" applyBorder="1" applyAlignment="1">
      <alignment horizontal="center" vertical="center"/>
    </xf>
    <xf numFmtId="44" fontId="10" fillId="3" borderId="6" xfId="2" applyNumberFormat="1" applyFont="1" applyFill="1" applyBorder="1" applyAlignment="1">
      <alignment horizontal="center" vertical="center" wrapText="1"/>
    </xf>
    <xf numFmtId="44" fontId="10" fillId="3" borderId="6" xfId="2" applyNumberFormat="1" applyFont="1" applyFill="1" applyBorder="1" applyAlignment="1">
      <alignment horizontal="center" vertical="center"/>
    </xf>
    <xf numFmtId="10" fontId="10" fillId="3" borderId="6" xfId="2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4" fontId="9" fillId="2" borderId="6" xfId="0" applyNumberFormat="1" applyFont="1" applyFill="1" applyBorder="1" applyAlignment="1">
      <alignment vertical="center" wrapText="1"/>
    </xf>
    <xf numFmtId="44" fontId="9" fillId="2" borderId="6" xfId="0" applyNumberFormat="1" applyFont="1" applyFill="1" applyBorder="1" applyAlignment="1">
      <alignment vertical="center"/>
    </xf>
    <xf numFmtId="10" fontId="9" fillId="2" borderId="6" xfId="2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44" fontId="11" fillId="6" borderId="6" xfId="0" applyNumberFormat="1" applyFont="1" applyFill="1" applyBorder="1" applyAlignment="1">
      <alignment vertical="center" wrapText="1"/>
    </xf>
    <xf numFmtId="44" fontId="11" fillId="6" borderId="6" xfId="0" applyNumberFormat="1" applyFont="1" applyFill="1" applyBorder="1" applyAlignment="1">
      <alignment vertical="center"/>
    </xf>
    <xf numFmtId="10" fontId="11" fillId="6" borderId="6" xfId="2" applyNumberFormat="1" applyFont="1" applyFill="1" applyBorder="1" applyAlignment="1">
      <alignment horizontal="center" vertical="center"/>
    </xf>
    <xf numFmtId="9" fontId="10" fillId="3" borderId="6" xfId="2" applyFont="1" applyFill="1" applyBorder="1" applyAlignment="1">
      <alignment horizontal="center" vertical="center"/>
    </xf>
    <xf numFmtId="44" fontId="9" fillId="3" borderId="6" xfId="0" applyNumberFormat="1" applyFont="1" applyFill="1" applyBorder="1" applyAlignment="1">
      <alignment vertical="center" wrapText="1"/>
    </xf>
    <xf numFmtId="44" fontId="9" fillId="3" borderId="6" xfId="0" applyNumberFormat="1" applyFont="1" applyFill="1" applyBorder="1" applyAlignment="1">
      <alignment vertical="center"/>
    </xf>
    <xf numFmtId="10" fontId="9" fillId="3" borderId="6" xfId="2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 wrapText="1"/>
    </xf>
    <xf numFmtId="44" fontId="9" fillId="5" borderId="6" xfId="0" applyNumberFormat="1" applyFont="1" applyFill="1" applyBorder="1" applyAlignment="1">
      <alignment vertical="center"/>
    </xf>
    <xf numFmtId="10" fontId="9" fillId="5" borderId="6" xfId="2" applyNumberFormat="1" applyFont="1" applyFill="1" applyBorder="1" applyAlignment="1">
      <alignment horizontal="center" vertical="center"/>
    </xf>
    <xf numFmtId="44" fontId="0" fillId="0" borderId="0" xfId="0" applyNumberFormat="1"/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4" fillId="0" borderId="0" xfId="0" applyFont="1"/>
    <xf numFmtId="0" fontId="12" fillId="4" borderId="0" xfId="0" applyFont="1" applyFill="1" applyAlignment="1">
      <alignment wrapText="1"/>
    </xf>
    <xf numFmtId="49" fontId="12" fillId="0" borderId="0" xfId="0" applyNumberFormat="1" applyFont="1"/>
    <xf numFmtId="44" fontId="4" fillId="0" borderId="0" xfId="1" applyFont="1"/>
    <xf numFmtId="0" fontId="12" fillId="0" borderId="0" xfId="0" applyFont="1" applyAlignment="1">
      <alignment wrapText="1"/>
    </xf>
    <xf numFmtId="0" fontId="0" fillId="8" borderId="7" xfId="0" applyFill="1" applyBorder="1"/>
    <xf numFmtId="0" fontId="8" fillId="8" borderId="7" xfId="0" applyFont="1" applyFill="1" applyBorder="1" applyAlignment="1">
      <alignment horizontal="center" vertical="center"/>
    </xf>
    <xf numFmtId="0" fontId="0" fillId="8" borderId="9" xfId="0" applyFill="1" applyBorder="1"/>
    <xf numFmtId="0" fontId="8" fillId="7" borderId="10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4" fontId="4" fillId="0" borderId="0" xfId="1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44" fontId="9" fillId="2" borderId="0" xfId="0" applyNumberFormat="1" applyFont="1" applyFill="1" applyBorder="1" applyAlignment="1">
      <alignment vertical="center"/>
    </xf>
    <xf numFmtId="166" fontId="9" fillId="2" borderId="0" xfId="2" applyNumberFormat="1" applyFont="1" applyFill="1" applyBorder="1" applyAlignment="1">
      <alignment horizontal="center" vertical="center"/>
    </xf>
    <xf numFmtId="44" fontId="9" fillId="2" borderId="5" xfId="2" applyNumberFormat="1" applyFont="1" applyFill="1" applyBorder="1" applyAlignment="1">
      <alignment horizontal="center" vertical="center"/>
    </xf>
    <xf numFmtId="44" fontId="9" fillId="2" borderId="9" xfId="2" applyNumberFormat="1" applyFont="1" applyFill="1" applyBorder="1" applyAlignment="1">
      <alignment horizontal="center" vertical="center"/>
    </xf>
    <xf numFmtId="44" fontId="9" fillId="2" borderId="4" xfId="2" applyNumberFormat="1" applyFont="1" applyFill="1" applyBorder="1" applyAlignment="1">
      <alignment horizontal="center" vertical="center"/>
    </xf>
    <xf numFmtId="44" fontId="9" fillId="8" borderId="9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4" fontId="9" fillId="0" borderId="0" xfId="1" applyFont="1" applyAlignment="1">
      <alignment vertical="center"/>
    </xf>
    <xf numFmtId="164" fontId="10" fillId="0" borderId="4" xfId="2" applyNumberFormat="1" applyFont="1" applyBorder="1" applyAlignment="1">
      <alignment horizontal="center" vertical="center"/>
    </xf>
    <xf numFmtId="164" fontId="10" fillId="0" borderId="0" xfId="2" applyNumberFormat="1" applyFont="1" applyBorder="1" applyAlignment="1">
      <alignment horizontal="center" vertical="center" wrapText="1"/>
    </xf>
    <xf numFmtId="164" fontId="10" fillId="0" borderId="0" xfId="2" applyNumberFormat="1" applyFont="1" applyBorder="1" applyAlignment="1">
      <alignment horizontal="center" vertical="center"/>
    </xf>
    <xf numFmtId="0" fontId="3" fillId="8" borderId="9" xfId="0" applyFont="1" applyFill="1" applyBorder="1"/>
    <xf numFmtId="164" fontId="10" fillId="0" borderId="5" xfId="2" applyNumberFormat="1" applyFont="1" applyBorder="1" applyAlignment="1">
      <alignment horizontal="center" vertical="center"/>
    </xf>
    <xf numFmtId="164" fontId="10" fillId="8" borderId="9" xfId="2" applyNumberFormat="1" applyFont="1" applyFill="1" applyBorder="1" applyAlignment="1">
      <alignment horizontal="center" vertical="center"/>
    </xf>
    <xf numFmtId="164" fontId="13" fillId="0" borderId="5" xfId="2" applyNumberFormat="1" applyFont="1" applyBorder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 wrapText="1"/>
    </xf>
    <xf numFmtId="44" fontId="9" fillId="3" borderId="0" xfId="0" applyNumberFormat="1" applyFont="1" applyFill="1" applyBorder="1" applyAlignment="1">
      <alignment vertical="center"/>
    </xf>
    <xf numFmtId="166" fontId="9" fillId="3" borderId="0" xfId="2" applyNumberFormat="1" applyFont="1" applyFill="1" applyBorder="1" applyAlignment="1">
      <alignment horizontal="center" vertical="center"/>
    </xf>
    <xf numFmtId="44" fontId="4" fillId="3" borderId="5" xfId="0" applyNumberFormat="1" applyFont="1" applyFill="1" applyBorder="1" applyAlignment="1">
      <alignment vertical="center"/>
    </xf>
    <xf numFmtId="44" fontId="4" fillId="8" borderId="9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4" fillId="0" borderId="0" xfId="2" applyNumberFormat="1" applyFont="1" applyBorder="1" applyAlignment="1">
      <alignment horizontal="center" vertical="center"/>
    </xf>
    <xf numFmtId="164" fontId="14" fillId="0" borderId="5" xfId="2" applyNumberFormat="1" applyFont="1" applyBorder="1" applyAlignment="1">
      <alignment horizontal="center" vertical="center"/>
    </xf>
    <xf numFmtId="164" fontId="14" fillId="0" borderId="9" xfId="2" applyNumberFormat="1" applyFont="1" applyBorder="1" applyAlignment="1">
      <alignment horizontal="center" vertical="center"/>
    </xf>
    <xf numFmtId="164" fontId="14" fillId="0" borderId="4" xfId="2" applyNumberFormat="1" applyFont="1" applyBorder="1" applyAlignment="1">
      <alignment horizontal="center" vertical="center"/>
    </xf>
    <xf numFmtId="164" fontId="14" fillId="8" borderId="9" xfId="2" applyNumberFormat="1" applyFont="1" applyFill="1" applyBorder="1" applyAlignment="1">
      <alignment horizontal="center" vertical="center"/>
    </xf>
    <xf numFmtId="164" fontId="14" fillId="0" borderId="0" xfId="2" applyNumberFormat="1" applyFont="1" applyAlignment="1">
      <alignment horizontal="center" vertical="center"/>
    </xf>
    <xf numFmtId="44" fontId="4" fillId="3" borderId="9" xfId="0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9" fillId="2" borderId="5" xfId="0" applyNumberFormat="1" applyFont="1" applyFill="1" applyBorder="1" applyAlignment="1">
      <alignment vertical="center"/>
    </xf>
    <xf numFmtId="44" fontId="9" fillId="2" borderId="9" xfId="0" applyNumberFormat="1" applyFont="1" applyFill="1" applyBorder="1" applyAlignment="1">
      <alignment vertical="center"/>
    </xf>
    <xf numFmtId="44" fontId="9" fillId="2" borderId="4" xfId="0" applyNumberFormat="1" applyFont="1" applyFill="1" applyBorder="1" applyAlignment="1">
      <alignment vertical="center"/>
    </xf>
    <xf numFmtId="44" fontId="9" fillId="8" borderId="9" xfId="0" applyNumberFormat="1" applyFont="1" applyFill="1" applyBorder="1" applyAlignment="1">
      <alignment vertical="center"/>
    </xf>
    <xf numFmtId="164" fontId="13" fillId="8" borderId="9" xfId="2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44" fontId="11" fillId="2" borderId="0" xfId="0" applyNumberFormat="1" applyFont="1" applyFill="1" applyBorder="1" applyAlignment="1">
      <alignment vertical="center"/>
    </xf>
    <xf numFmtId="9" fontId="10" fillId="0" borderId="4" xfId="2" applyFont="1" applyBorder="1" applyAlignment="1">
      <alignment horizontal="center" vertical="center"/>
    </xf>
    <xf numFmtId="9" fontId="10" fillId="0" borderId="0" xfId="2" applyFont="1" applyBorder="1" applyAlignment="1">
      <alignment horizontal="center" vertical="center" wrapText="1"/>
    </xf>
    <xf numFmtId="9" fontId="10" fillId="0" borderId="0" xfId="2" applyFont="1" applyBorder="1" applyAlignment="1">
      <alignment horizontal="center" vertical="center"/>
    </xf>
    <xf numFmtId="9" fontId="10" fillId="0" borderId="0" xfId="2" applyFont="1" applyAlignment="1">
      <alignment horizontal="center" vertical="center"/>
    </xf>
    <xf numFmtId="9" fontId="14" fillId="0" borderId="5" xfId="2" applyFont="1" applyBorder="1" applyAlignment="1">
      <alignment horizontal="center" vertical="center"/>
    </xf>
    <xf numFmtId="9" fontId="14" fillId="0" borderId="9" xfId="2" applyFont="1" applyBorder="1" applyAlignment="1">
      <alignment horizontal="center" vertical="center"/>
    </xf>
    <xf numFmtId="9" fontId="14" fillId="0" borderId="4" xfId="2" applyFont="1" applyBorder="1" applyAlignment="1">
      <alignment horizontal="center" vertical="center"/>
    </xf>
    <xf numFmtId="9" fontId="14" fillId="8" borderId="9" xfId="2" applyFont="1" applyFill="1" applyBorder="1" applyAlignment="1">
      <alignment horizontal="center" vertical="center"/>
    </xf>
    <xf numFmtId="9" fontId="14" fillId="0" borderId="0" xfId="2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44" fontId="9" fillId="0" borderId="0" xfId="0" applyNumberFormat="1" applyFont="1" applyBorder="1" applyAlignment="1">
      <alignment vertical="center"/>
    </xf>
    <xf numFmtId="0" fontId="9" fillId="8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44" fontId="4" fillId="3" borderId="4" xfId="0" applyNumberFormat="1" applyFont="1" applyFill="1" applyBorder="1" applyAlignment="1">
      <alignment vertical="center"/>
    </xf>
    <xf numFmtId="44" fontId="10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4" fontId="4" fillId="0" borderId="0" xfId="1" applyFont="1" applyAlignment="1">
      <alignment vertical="center"/>
    </xf>
    <xf numFmtId="44" fontId="9" fillId="8" borderId="9" xfId="0" applyNumberFormat="1" applyFont="1" applyFill="1" applyBorder="1" applyAlignment="1">
      <alignment horizontal="right" vertical="center"/>
    </xf>
    <xf numFmtId="44" fontId="9" fillId="7" borderId="10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right" vertical="center"/>
    </xf>
    <xf numFmtId="44" fontId="9" fillId="9" borderId="5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4" fillId="0" borderId="0" xfId="1" applyFont="1" applyAlignment="1">
      <alignment horizontal="right" vertical="center"/>
    </xf>
    <xf numFmtId="0" fontId="0" fillId="8" borderId="9" xfId="0" applyFill="1" applyBorder="1" applyAlignment="1">
      <alignment horizontal="right" vertical="center"/>
    </xf>
    <xf numFmtId="10" fontId="4" fillId="7" borderId="10" xfId="2" applyNumberFormat="1" applyFont="1" applyFill="1" applyBorder="1" applyAlignment="1">
      <alignment horizontal="center" vertical="center"/>
    </xf>
    <xf numFmtId="10" fontId="4" fillId="7" borderId="6" xfId="2" applyNumberFormat="1" applyFont="1" applyFill="1" applyBorder="1" applyAlignment="1">
      <alignment horizontal="center" vertical="center"/>
    </xf>
    <xf numFmtId="10" fontId="4" fillId="7" borderId="11" xfId="2" applyNumberFormat="1" applyFont="1" applyFill="1" applyBorder="1" applyAlignment="1">
      <alignment horizontal="center" vertical="center"/>
    </xf>
    <xf numFmtId="9" fontId="9" fillId="9" borderId="6" xfId="2" applyFont="1" applyFill="1" applyBorder="1" applyAlignment="1">
      <alignment horizontal="center" vertical="center"/>
    </xf>
    <xf numFmtId="44" fontId="9" fillId="6" borderId="10" xfId="0" applyNumberFormat="1" applyFont="1" applyFill="1" applyBorder="1" applyAlignment="1">
      <alignment horizontal="center" vertical="center"/>
    </xf>
    <xf numFmtId="44" fontId="9" fillId="6" borderId="6" xfId="0" applyNumberFormat="1" applyFont="1" applyFill="1" applyBorder="1" applyAlignment="1">
      <alignment horizontal="center" vertical="center"/>
    </xf>
    <xf numFmtId="44" fontId="9" fillId="4" borderId="11" xfId="0" applyNumberFormat="1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right" vertical="center"/>
    </xf>
    <xf numFmtId="44" fontId="9" fillId="9" borderId="6" xfId="0" applyNumberFormat="1" applyFont="1" applyFill="1" applyBorder="1" applyAlignment="1">
      <alignment horizontal="center" vertical="center"/>
    </xf>
    <xf numFmtId="44" fontId="9" fillId="4" borderId="14" xfId="0" applyNumberFormat="1" applyFont="1" applyFill="1" applyBorder="1" applyAlignment="1">
      <alignment vertical="center"/>
    </xf>
    <xf numFmtId="9" fontId="9" fillId="5" borderId="10" xfId="2" applyFont="1" applyFill="1" applyBorder="1" applyAlignment="1">
      <alignment vertical="center"/>
    </xf>
    <xf numFmtId="0" fontId="0" fillId="8" borderId="13" xfId="0" applyFill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8" borderId="12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/>
    <xf numFmtId="0" fontId="4" fillId="0" borderId="9" xfId="0" applyFont="1" applyBorder="1"/>
    <xf numFmtId="0" fontId="4" fillId="0" borderId="4" xfId="0" applyFont="1" applyBorder="1"/>
    <xf numFmtId="0" fontId="4" fillId="8" borderId="9" xfId="0" applyFont="1" applyFill="1" applyBorder="1"/>
    <xf numFmtId="10" fontId="4" fillId="0" borderId="5" xfId="2" applyNumberFormat="1" applyFont="1" applyBorder="1"/>
    <xf numFmtId="49" fontId="4" fillId="0" borderId="0" xfId="0" applyNumberFormat="1" applyFont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2" borderId="6" xfId="0" applyFont="1" applyFill="1" applyBorder="1" applyAlignment="1">
      <alignment horizontal="center"/>
    </xf>
    <xf numFmtId="44" fontId="3" fillId="2" borderId="6" xfId="1" applyFont="1" applyFill="1" applyBorder="1" applyAlignment="1">
      <alignment horizontal="center"/>
    </xf>
    <xf numFmtId="10" fontId="3" fillId="2" borderId="6" xfId="2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44" fontId="0" fillId="2" borderId="6" xfId="1" applyFont="1" applyFill="1" applyBorder="1"/>
    <xf numFmtId="10" fontId="0" fillId="2" borderId="6" xfId="2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44" fontId="0" fillId="0" borderId="6" xfId="1" applyFont="1" applyBorder="1"/>
    <xf numFmtId="10" fontId="0" fillId="0" borderId="6" xfId="2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44" fontId="0" fillId="0" borderId="6" xfId="1" applyFont="1" applyBorder="1" applyAlignment="1">
      <alignment horizontal="center"/>
    </xf>
    <xf numFmtId="0" fontId="0" fillId="0" borderId="6" xfId="0" applyBorder="1" applyAlignment="1">
      <alignment horizontal="right"/>
    </xf>
    <xf numFmtId="44" fontId="3" fillId="4" borderId="6" xfId="1" applyFont="1" applyFill="1" applyBorder="1"/>
    <xf numFmtId="9" fontId="0" fillId="0" borderId="6" xfId="2" applyFont="1" applyBorder="1" applyAlignment="1">
      <alignment horizontal="center"/>
    </xf>
    <xf numFmtId="49" fontId="12" fillId="0" borderId="0" xfId="0" applyNumberFormat="1" applyFont="1" applyBorder="1"/>
    <xf numFmtId="0" fontId="9" fillId="0" borderId="0" xfId="0" applyFont="1" applyBorder="1"/>
    <xf numFmtId="44" fontId="4" fillId="2" borderId="5" xfId="0" applyNumberFormat="1" applyFont="1" applyFill="1" applyBorder="1" applyAlignment="1">
      <alignment vertical="center"/>
    </xf>
    <xf numFmtId="44" fontId="9" fillId="7" borderId="6" xfId="0" applyNumberFormat="1" applyFont="1" applyFill="1" applyBorder="1" applyAlignment="1">
      <alignment horizontal="center" vertical="center"/>
    </xf>
    <xf numFmtId="9" fontId="9" fillId="7" borderId="6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0" fillId="4" borderId="0" xfId="0" applyFill="1"/>
    <xf numFmtId="49" fontId="0" fillId="0" borderId="0" xfId="1" applyNumberFormat="1" applyFont="1"/>
    <xf numFmtId="10" fontId="0" fillId="0" borderId="0" xfId="2" applyNumberFormat="1" applyFont="1" applyAlignment="1">
      <alignment horizontal="center"/>
    </xf>
    <xf numFmtId="0" fontId="3" fillId="0" borderId="0" xfId="0" applyFont="1" applyAlignment="1">
      <alignment horizontal="left"/>
    </xf>
    <xf numFmtId="44" fontId="0" fillId="0" borderId="0" xfId="1" applyFont="1"/>
    <xf numFmtId="0" fontId="3" fillId="2" borderId="6" xfId="0" applyFont="1" applyFill="1" applyBorder="1"/>
    <xf numFmtId="43" fontId="0" fillId="0" borderId="0" xfId="0" applyNumberFormat="1"/>
    <xf numFmtId="4" fontId="15" fillId="10" borderId="15" xfId="3" applyNumberFormat="1" applyFont="1" applyFill="1" applyBorder="1" applyAlignment="1">
      <alignment horizontal="center" vertical="center"/>
    </xf>
    <xf numFmtId="4" fontId="15" fillId="10" borderId="16" xfId="3" applyNumberFormat="1" applyFont="1" applyFill="1" applyBorder="1" applyAlignment="1">
      <alignment horizontal="center" vertical="center"/>
    </xf>
    <xf numFmtId="4" fontId="15" fillId="10" borderId="17" xfId="3" applyNumberFormat="1" applyFont="1" applyFill="1" applyBorder="1" applyAlignment="1">
      <alignment horizontal="center" vertical="center"/>
    </xf>
    <xf numFmtId="4" fontId="16" fillId="10" borderId="18" xfId="3" applyNumberFormat="1" applyFont="1" applyFill="1" applyBorder="1" applyAlignment="1">
      <alignment horizontal="center" vertical="center"/>
    </xf>
    <xf numFmtId="4" fontId="16" fillId="10" borderId="16" xfId="3" applyNumberFormat="1" applyFont="1" applyFill="1" applyBorder="1" applyAlignment="1">
      <alignment horizontal="center" vertical="center"/>
    </xf>
    <xf numFmtId="4" fontId="16" fillId="10" borderId="17" xfId="3" applyNumberFormat="1" applyFont="1" applyFill="1" applyBorder="1" applyAlignment="1">
      <alignment horizontal="center" vertical="center"/>
    </xf>
    <xf numFmtId="4" fontId="15" fillId="0" borderId="19" xfId="3" applyNumberFormat="1" applyFont="1" applyFill="1" applyBorder="1" applyAlignment="1">
      <alignment horizontal="center" vertical="center"/>
    </xf>
    <xf numFmtId="4" fontId="15" fillId="0" borderId="20" xfId="3" applyNumberFormat="1" applyFont="1" applyFill="1" applyBorder="1" applyAlignment="1">
      <alignment horizontal="center" vertical="center"/>
    </xf>
    <xf numFmtId="4" fontId="15" fillId="0" borderId="21" xfId="3" applyNumberFormat="1" applyFont="1" applyFill="1" applyBorder="1" applyAlignment="1">
      <alignment horizontal="center" vertical="center"/>
    </xf>
    <xf numFmtId="167" fontId="15" fillId="0" borderId="22" xfId="3" applyNumberFormat="1" applyFont="1" applyFill="1" applyBorder="1" applyAlignment="1" applyProtection="1">
      <alignment horizontal="center" vertical="center" wrapText="1"/>
    </xf>
    <xf numFmtId="164" fontId="15" fillId="0" borderId="23" xfId="2" applyNumberFormat="1" applyFont="1" applyFill="1" applyBorder="1" applyAlignment="1" applyProtection="1">
      <alignment horizontal="center" vertical="center" wrapText="1"/>
    </xf>
    <xf numFmtId="164" fontId="15" fillId="0" borderId="24" xfId="2" applyNumberFormat="1" applyFont="1" applyFill="1" applyBorder="1" applyAlignment="1" applyProtection="1">
      <alignment horizontal="center" vertical="center" wrapText="1"/>
    </xf>
    <xf numFmtId="167" fontId="15" fillId="0" borderId="19" xfId="3" applyNumberFormat="1" applyFont="1" applyFill="1" applyBorder="1" applyAlignment="1" applyProtection="1">
      <alignment horizontal="center" vertical="center"/>
    </xf>
    <xf numFmtId="167" fontId="15" fillId="0" borderId="20" xfId="3" applyNumberFormat="1" applyFont="1" applyFill="1" applyBorder="1" applyAlignment="1" applyProtection="1">
      <alignment horizontal="center" vertical="center"/>
    </xf>
    <xf numFmtId="167" fontId="15" fillId="0" borderId="21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7" fillId="0" borderId="0" xfId="3" applyNumberFormat="1" applyFont="1" applyFill="1" applyBorder="1"/>
    <xf numFmtId="10" fontId="1" fillId="0" borderId="0" xfId="2" applyNumberFormat="1" applyBorder="1"/>
    <xf numFmtId="4" fontId="16" fillId="10" borderId="15" xfId="3" applyNumberFormat="1" applyFont="1" applyFill="1" applyBorder="1" applyAlignment="1">
      <alignment horizontal="center" vertical="center"/>
    </xf>
    <xf numFmtId="165" fontId="0" fillId="0" borderId="0" xfId="0" applyNumberFormat="1"/>
    <xf numFmtId="0" fontId="9" fillId="5" borderId="6" xfId="0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 wrapText="1"/>
    </xf>
    <xf numFmtId="44" fontId="9" fillId="5" borderId="6" xfId="0" applyNumberFormat="1" applyFont="1" applyFill="1" applyBorder="1" applyAlignment="1">
      <alignment horizontal="left" vertical="center"/>
    </xf>
    <xf numFmtId="44" fontId="9" fillId="5" borderId="6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right" vertical="center"/>
    </xf>
    <xf numFmtId="0" fontId="9" fillId="6" borderId="7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right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168" fontId="15" fillId="11" borderId="6" xfId="3" applyNumberFormat="1" applyFont="1" applyFill="1" applyBorder="1" applyAlignment="1" applyProtection="1">
      <alignment horizontal="center" vertical="center"/>
    </xf>
    <xf numFmtId="4" fontId="16" fillId="10" borderId="6" xfId="3" applyNumberFormat="1" applyFont="1" applyFill="1" applyBorder="1" applyAlignment="1">
      <alignment horizontal="center" vertical="center"/>
    </xf>
    <xf numFmtId="168" fontId="15" fillId="11" borderId="11" xfId="3" applyNumberFormat="1" applyFont="1" applyFill="1" applyBorder="1" applyAlignment="1" applyProtection="1">
      <alignment horizontal="center" vertical="center"/>
    </xf>
    <xf numFmtId="168" fontId="15" fillId="11" borderId="14" xfId="3" applyNumberFormat="1" applyFont="1" applyFill="1" applyBorder="1" applyAlignment="1" applyProtection="1">
      <alignment horizontal="center" vertical="center"/>
    </xf>
    <xf numFmtId="168" fontId="15" fillId="11" borderId="10" xfId="3" applyNumberFormat="1" applyFont="1" applyFill="1" applyBorder="1" applyAlignment="1" applyProtection="1">
      <alignment horizontal="center" vertical="center"/>
    </xf>
    <xf numFmtId="4" fontId="15" fillId="10" borderId="6" xfId="3" applyNumberFormat="1" applyFont="1" applyFill="1" applyBorder="1" applyAlignment="1">
      <alignment horizontal="center" vertical="center"/>
    </xf>
    <xf numFmtId="4" fontId="16" fillId="10" borderId="10" xfId="3" applyNumberFormat="1" applyFont="1" applyFill="1" applyBorder="1" applyAlignment="1">
      <alignment horizontal="center" vertical="center"/>
    </xf>
    <xf numFmtId="49" fontId="8" fillId="6" borderId="4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 wrapText="1"/>
    </xf>
    <xf numFmtId="44" fontId="9" fillId="5" borderId="0" xfId="0" applyNumberFormat="1" applyFont="1" applyFill="1" applyBorder="1" applyAlignment="1">
      <alignment horizontal="left" vertical="center"/>
    </xf>
    <xf numFmtId="44" fontId="9" fillId="5" borderId="5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4" fontId="9" fillId="3" borderId="0" xfId="0" applyNumberFormat="1" applyFont="1" applyFill="1" applyBorder="1" applyAlignment="1">
      <alignment horizontal="center" vertical="center"/>
    </xf>
    <xf numFmtId="44" fontId="9" fillId="3" borderId="5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44" fontId="9" fillId="6" borderId="0" xfId="0" applyNumberFormat="1" applyFont="1" applyFill="1" applyBorder="1" applyAlignment="1">
      <alignment vertical="center" wrapText="1"/>
    </xf>
    <xf numFmtId="44" fontId="9" fillId="6" borderId="0" xfId="0" applyNumberFormat="1" applyFont="1" applyFill="1" applyBorder="1" applyAlignment="1">
      <alignment vertical="center"/>
    </xf>
    <xf numFmtId="10" fontId="9" fillId="6" borderId="5" xfId="2" applyNumberFormat="1" applyFont="1" applyFill="1" applyBorder="1" applyAlignment="1">
      <alignment horizontal="center" vertical="center"/>
    </xf>
    <xf numFmtId="164" fontId="10" fillId="3" borderId="4" xfId="2" applyNumberFormat="1" applyFont="1" applyFill="1" applyBorder="1" applyAlignment="1">
      <alignment horizontal="center" vertical="center"/>
    </xf>
    <xf numFmtId="44" fontId="10" fillId="3" borderId="0" xfId="2" applyNumberFormat="1" applyFont="1" applyFill="1" applyBorder="1" applyAlignment="1">
      <alignment horizontal="center" vertical="center" wrapText="1"/>
    </xf>
    <xf numFmtId="44" fontId="10" fillId="3" borderId="0" xfId="2" applyNumberFormat="1" applyFont="1" applyFill="1" applyBorder="1" applyAlignment="1">
      <alignment horizontal="center" vertical="center"/>
    </xf>
    <xf numFmtId="10" fontId="10" fillId="3" borderId="5" xfId="2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vertical="center" wrapText="1"/>
    </xf>
    <xf numFmtId="10" fontId="9" fillId="2" borderId="5" xfId="2" applyNumberFormat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44" fontId="11" fillId="6" borderId="0" xfId="0" applyNumberFormat="1" applyFont="1" applyFill="1" applyBorder="1" applyAlignment="1">
      <alignment vertical="center" wrapText="1"/>
    </xf>
    <xf numFmtId="44" fontId="11" fillId="6" borderId="0" xfId="0" applyNumberFormat="1" applyFont="1" applyFill="1" applyBorder="1" applyAlignment="1">
      <alignment vertical="center"/>
    </xf>
    <xf numFmtId="10" fontId="11" fillId="6" borderId="5" xfId="2" applyNumberFormat="1" applyFont="1" applyFill="1" applyBorder="1" applyAlignment="1">
      <alignment horizontal="center" vertical="center"/>
    </xf>
    <xf numFmtId="9" fontId="10" fillId="3" borderId="4" xfId="2" applyFont="1" applyFill="1" applyBorder="1" applyAlignment="1">
      <alignment horizontal="center" vertical="center"/>
    </xf>
    <xf numFmtId="44" fontId="9" fillId="3" borderId="0" xfId="0" applyNumberFormat="1" applyFont="1" applyFill="1" applyBorder="1" applyAlignment="1">
      <alignment vertical="center" wrapText="1"/>
    </xf>
    <xf numFmtId="10" fontId="9" fillId="3" borderId="5" xfId="2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right" vertical="center" wrapText="1"/>
    </xf>
    <xf numFmtId="0" fontId="9" fillId="5" borderId="25" xfId="0" applyFont="1" applyFill="1" applyBorder="1" applyAlignment="1">
      <alignment horizontal="right" vertical="center" wrapText="1"/>
    </xf>
    <xf numFmtId="44" fontId="9" fillId="5" borderId="25" xfId="0" applyNumberFormat="1" applyFont="1" applyFill="1" applyBorder="1" applyAlignment="1">
      <alignment vertical="center"/>
    </xf>
    <xf numFmtId="10" fontId="9" fillId="5" borderId="13" xfId="2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Texto Explicativo" xfId="3" builtinId="53"/>
  </cellStyles>
  <dxfs count="75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ont>
        <color rgb="FF03727B"/>
      </font>
      <fill>
        <patternFill>
          <bgColor rgb="FF60F1FC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%20ENG%20E%20ARQ%20-%20EEA/CASAS%20DE%20BOMBAS/NOVA%20ATUALIZ_POLDER%20MATO%20GRANDE_JUN_24/DIQUE/OR&#199;AMENTO%20DIQUE_SEM%20DESON_1408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%20ENG%20E%20ARQ%20-%20EEA/CASAS%20DE%20BOMBAS/NOVA%20ATUALIZ_POLDER%20MATO%20GRANDE_JUN_24/CB5_9/OR&#199;AMENTO%20CB5_9_081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%20ENG%20E%20ARQ%20-%20EEA/CASAS%20DE%20BOMBAS/NOVA%20ATUALIZ_POLDER%20MATO%20GRANDE_JUN_24/CB9_10/OR&#199;AM_CB9_10_081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ÉTICO"/>
      <sheetName val="COMPOSIÇÕES"/>
      <sheetName val="AUXILIARES"/>
      <sheetName val="DMT's"/>
      <sheetName val="MÉM. CALC"/>
      <sheetName val="COTAÇÕES"/>
      <sheetName val="ACUMULADO SINAPI"/>
      <sheetName val="BDI SERV"/>
      <sheetName val="BDI MATERIAL"/>
      <sheetName val="CRONOGR"/>
      <sheetName val="MOD PROP"/>
      <sheetName val="MOD CRON"/>
      <sheetName val="Histograma de Equipamentos"/>
      <sheetName val="Histograma de Mão-de-Obra"/>
    </sheetNames>
    <sheetDataSet>
      <sheetData sheetId="0">
        <row r="11">
          <cell r="A11">
            <v>1</v>
          </cell>
        </row>
        <row r="24">
          <cell r="A24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SINAPI"/>
      <sheetName val="Comp.SinteticoSINAPI"/>
      <sheetName val="BDI Serviço"/>
      <sheetName val="BDI Material"/>
      <sheetName val="Resumo"/>
      <sheetName val="MODELO ORÇAM"/>
      <sheetName val="CronogramaF.F."/>
      <sheetName val="MODEL CRON CB9"/>
      <sheetName val="OrçamentoSint."/>
      <sheetName val="Comp.MD"/>
      <sheetName val="Comp.ExtraSINAPI"/>
      <sheetName val="ListaFornec"/>
      <sheetName val="PequisaMercado"/>
      <sheetName val="DMT"/>
      <sheetName val="Qtd-1."/>
      <sheetName val="Qtd-2."/>
      <sheetName val="Qtd-3.1"/>
      <sheetName val="Qtd-3.2_3.3"/>
      <sheetName val="Qtd-3.4"/>
      <sheetName val="Qtd-3.5"/>
      <sheetName val="Qtd-3.6_3.7_3.8"/>
      <sheetName val="Qtd-4."/>
      <sheetName val="Qtd-6."/>
      <sheetName val="Qtd-7.1"/>
      <sheetName val="Qtd-7.2"/>
      <sheetName val="Qtd-8."/>
      <sheetName val="Mem.Compl."/>
      <sheetName val="INDEXADOR"/>
      <sheetName val="COT BARR FL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>CASA DE BOMBAS Nº09</v>
          </cell>
        </row>
        <row r="11">
          <cell r="A11">
            <v>1</v>
          </cell>
          <cell r="B11" t="str">
            <v>SERVIÇOS PRELIMINARES E ADMINISTRATIVOS</v>
          </cell>
          <cell r="J11">
            <v>1248270.8700000001</v>
          </cell>
        </row>
        <row r="13">
          <cell r="A13" t="str">
            <v>1.1</v>
          </cell>
          <cell r="B13" t="str">
            <v>MOBILIZAÇÃO E DESMOBILIZAÇÃO</v>
          </cell>
          <cell r="J13">
            <v>10812.74</v>
          </cell>
        </row>
        <row r="14">
          <cell r="A14" t="str">
            <v>1.1.1</v>
          </cell>
          <cell r="B14" t="str">
            <v>COMP.</v>
          </cell>
          <cell r="C14" t="str">
            <v>MD</v>
          </cell>
          <cell r="D14" t="str">
            <v>MOBILIZAÇÃO E DESMOBILIZAÇÃO DE EQUIPAMENTOS E MAQUINÁRIOS</v>
          </cell>
          <cell r="E14" t="str">
            <v>UN</v>
          </cell>
          <cell r="F14">
            <v>2</v>
          </cell>
          <cell r="G14">
            <v>4237.6316666666662</v>
          </cell>
          <cell r="H14" t="str">
            <v>BDI 1</v>
          </cell>
          <cell r="I14">
            <v>5406.37</v>
          </cell>
          <cell r="J14">
            <v>10812.74</v>
          </cell>
        </row>
        <row r="15">
          <cell r="I15" t="str">
            <v>SUBTOTAL SERVIÇOS PRELIMINARES E ADMINISTRATIVOS</v>
          </cell>
          <cell r="J15">
            <v>10812.74</v>
          </cell>
        </row>
        <row r="17">
          <cell r="A17" t="str">
            <v>1.2</v>
          </cell>
          <cell r="B17" t="str">
            <v>LIMPEZA DO TERRENO</v>
          </cell>
          <cell r="J17">
            <v>110653.08</v>
          </cell>
        </row>
        <row r="18">
          <cell r="A18" t="str">
            <v>1.2.1</v>
          </cell>
          <cell r="B18" t="str">
            <v>COMP.</v>
          </cell>
          <cell r="C18">
            <v>1</v>
          </cell>
          <cell r="D18" t="str">
            <v>REMOÇÃO DE CERCA EM MOURÃO DE CONCRETO ARMADO</v>
          </cell>
          <cell r="E18" t="str">
            <v>M</v>
          </cell>
          <cell r="F18">
            <v>96</v>
          </cell>
          <cell r="G18">
            <v>0.70332749562171626</v>
          </cell>
          <cell r="H18" t="str">
            <v>BDI 1</v>
          </cell>
          <cell r="I18">
            <v>0.89</v>
          </cell>
          <cell r="J18">
            <v>85.44</v>
          </cell>
        </row>
        <row r="19">
          <cell r="A19" t="str">
            <v>1.2.2</v>
          </cell>
          <cell r="B19" t="str">
            <v>COMP.</v>
          </cell>
          <cell r="C19">
            <v>2</v>
          </cell>
          <cell r="D19" t="str">
            <v>RECOMPOSIÇÃO DE CERCA C/ REAPROVEITAMENTO DO MOURÃO DE CONCRETO</v>
          </cell>
          <cell r="E19" t="str">
            <v>M</v>
          </cell>
          <cell r="F19">
            <v>76</v>
          </cell>
          <cell r="G19">
            <v>44.85</v>
          </cell>
          <cell r="H19" t="str">
            <v>BDI 1</v>
          </cell>
          <cell r="I19">
            <v>57.21</v>
          </cell>
          <cell r="J19">
            <v>4347.96</v>
          </cell>
        </row>
        <row r="20">
          <cell r="A20" t="str">
            <v>1.2.3</v>
          </cell>
          <cell r="B20" t="str">
            <v>SINAPI</v>
          </cell>
          <cell r="C20">
            <v>98525</v>
          </cell>
          <cell r="D20" t="str">
            <v>LIMPEZA MECANIZADA DE CAMADA VEGETAL, VEGETAÇÃO E PEQUENAS ÁRVORES (DIÂMETRO DE TRONCO MENOR QUE 0,20 M), COM TRATOR DE ESTEIRAS. AF_03/2024</v>
          </cell>
          <cell r="E20" t="str">
            <v>M2</v>
          </cell>
          <cell r="F20">
            <v>5040</v>
          </cell>
          <cell r="G20" t="str">
            <v>0,66</v>
          </cell>
          <cell r="H20" t="str">
            <v>BDI 1</v>
          </cell>
          <cell r="I20">
            <v>0.84</v>
          </cell>
          <cell r="J20">
            <v>4233.6000000000004</v>
          </cell>
        </row>
        <row r="21">
          <cell r="A21" t="str">
            <v>1.2.4</v>
          </cell>
          <cell r="B21" t="str">
            <v>SINAPI</v>
          </cell>
          <cell r="C21">
            <v>100575</v>
          </cell>
          <cell r="D21" t="str">
            <v>REGULARIZAÇÃO DE SUPERFÍCIES COM MOTONIVELADORA. AF_11/2019</v>
          </cell>
          <cell r="E21" t="str">
            <v>M2</v>
          </cell>
          <cell r="F21">
            <v>8400</v>
          </cell>
          <cell r="G21" t="str">
            <v>0,14</v>
          </cell>
          <cell r="H21" t="str">
            <v>BDI 1</v>
          </cell>
          <cell r="I21">
            <v>0.17</v>
          </cell>
          <cell r="J21">
            <v>1428</v>
          </cell>
        </row>
        <row r="22">
          <cell r="A22" t="str">
            <v>1.2.5</v>
          </cell>
          <cell r="B22" t="str">
            <v>COMP.</v>
          </cell>
          <cell r="C22">
            <v>3</v>
          </cell>
          <cell r="D22" t="str">
            <v>CARGA, TRANSPORTE C/ CAMINHÃO BASCULANTE 10M3, DESCARGA E ESPALHAMENTO DE MATERIAL EM BOTA-FORA, DMT=9 KM</v>
          </cell>
          <cell r="E22" t="str">
            <v>M3</v>
          </cell>
          <cell r="F22">
            <v>1806</v>
          </cell>
          <cell r="G22">
            <v>43.650000000000006</v>
          </cell>
          <cell r="H22" t="str">
            <v>BDI 1</v>
          </cell>
          <cell r="I22">
            <v>55.68</v>
          </cell>
          <cell r="J22">
            <v>100558.08</v>
          </cell>
        </row>
        <row r="23">
          <cell r="I23" t="str">
            <v>SUBTOTAL LIMPEZA DO TERRENO</v>
          </cell>
          <cell r="J23">
            <v>110653.08</v>
          </cell>
        </row>
        <row r="25">
          <cell r="A25" t="str">
            <v>1.3</v>
          </cell>
          <cell r="B25" t="str">
            <v>CANTEIRO DE OBRAS</v>
          </cell>
          <cell r="J25">
            <v>206132.45</v>
          </cell>
        </row>
        <row r="26">
          <cell r="A26" t="str">
            <v>1.3.1</v>
          </cell>
          <cell r="B26" t="str">
            <v>SINAPI</v>
          </cell>
          <cell r="C26">
            <v>103689</v>
          </cell>
          <cell r="D26" t="str">
            <v>FORNECIMENTO E INSTALAÇÃO DE PLACA DE OBRA COM CHAPA GALVANIZADA E ESTRUTURA DE MADEIRA. AF_03/2022_PS</v>
          </cell>
          <cell r="E26" t="str">
            <v>M2</v>
          </cell>
          <cell r="F26">
            <v>6</v>
          </cell>
          <cell r="G26" t="str">
            <v>304,66</v>
          </cell>
          <cell r="H26" t="str">
            <v>BDI 1</v>
          </cell>
          <cell r="I26">
            <v>388.68</v>
          </cell>
          <cell r="J26">
            <v>2332.08</v>
          </cell>
        </row>
        <row r="27">
          <cell r="A27" t="str">
            <v>1.3.2</v>
          </cell>
          <cell r="B27" t="str">
            <v>COMP.</v>
          </cell>
          <cell r="C27">
            <v>4</v>
          </cell>
          <cell r="D27" t="str">
            <v>LIGAÇÃO PROVISÓRIA DE ÁGUA E ESGOTO P/ CANTEIRO</v>
          </cell>
          <cell r="E27" t="str">
            <v>UN</v>
          </cell>
          <cell r="F27">
            <v>1</v>
          </cell>
          <cell r="G27">
            <v>3370.67</v>
          </cell>
          <cell r="H27" t="str">
            <v>BDI 1</v>
          </cell>
          <cell r="I27">
            <v>4300.3</v>
          </cell>
          <cell r="J27">
            <v>4300.3</v>
          </cell>
        </row>
        <row r="28">
          <cell r="A28" t="str">
            <v>1.3.3</v>
          </cell>
          <cell r="B28" t="str">
            <v>COMP.</v>
          </cell>
          <cell r="C28">
            <v>5</v>
          </cell>
          <cell r="D28" t="str">
            <v>LIGAÇÃO PROVISÓRIA DE ENERGIA ELÉTRICA P/ CANTEIRO DE OBRAS</v>
          </cell>
          <cell r="E28" t="str">
            <v>UN</v>
          </cell>
          <cell r="F28">
            <v>1</v>
          </cell>
          <cell r="G28">
            <v>5631.69</v>
          </cell>
          <cell r="H28" t="str">
            <v>BDI 1</v>
          </cell>
          <cell r="I28">
            <v>7184.91</v>
          </cell>
          <cell r="J28">
            <v>7184.91</v>
          </cell>
        </row>
        <row r="29">
          <cell r="A29" t="str">
            <v>1.3.4</v>
          </cell>
          <cell r="B29" t="str">
            <v>COMP.</v>
          </cell>
          <cell r="C29">
            <v>6</v>
          </cell>
          <cell r="D29" t="str">
            <v xml:space="preserve">LOCACAO DE CONTAINER 2,30 X 6,00 M, ALT. 2,50 M, PARA SANITARIO, COM 4 BACIAS, 8 CHUVEIROS,1 LAVATORIO E 1 MICTORIO (NAO INCLUI MOBILIZACAO/DESMOBILIZACAO)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9" t="str">
            <v>MÊS</v>
          </cell>
          <cell r="F29">
            <v>18</v>
          </cell>
          <cell r="G29">
            <v>1237.5</v>
          </cell>
          <cell r="H29" t="str">
            <v>BDI 1</v>
          </cell>
          <cell r="I29">
            <v>1578.8</v>
          </cell>
          <cell r="J29">
            <v>28418.400000000001</v>
          </cell>
        </row>
        <row r="30">
          <cell r="A30" t="str">
            <v>1.3.5</v>
          </cell>
          <cell r="B30" t="str">
            <v>COMP.</v>
          </cell>
          <cell r="C30">
            <v>7</v>
          </cell>
          <cell r="D30" t="str">
            <v xml:space="preserve">LOCACAO DE CONTAINER 2,30 X 6,00 M, ALT. 2,50 M, COM 1 SANITARIO, PARA ESCRITORIO, COMPLETO, SEM DIVISORIAS INTERNAS (NAO INCLUI MOBILIZACAO/DESMOBILIZACAO)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30" t="str">
            <v>MÊS</v>
          </cell>
          <cell r="F30">
            <v>18</v>
          </cell>
          <cell r="G30">
            <v>990</v>
          </cell>
          <cell r="H30" t="str">
            <v>BDI 1</v>
          </cell>
          <cell r="I30">
            <v>1263.04</v>
          </cell>
          <cell r="J30">
            <v>22734.720000000001</v>
          </cell>
        </row>
        <row r="31">
          <cell r="A31" t="str">
            <v>1.3.6</v>
          </cell>
          <cell r="B31" t="str">
            <v>SINAPI</v>
          </cell>
          <cell r="C31">
            <v>10776</v>
          </cell>
          <cell r="D31" t="str">
            <v xml:space="preserve">LOCACAO DE CONTAINER 2,30 X 6,00 M, ALT. 2,50 M, (2 UNID. PARA REFEITÓRIO), SEM DIVISORIAS INTERNAS E SEM SANITARIO (NAO INCLUI MOBILIZACAO/DESMOBILIZACAO)           </v>
          </cell>
          <cell r="E31" t="str">
            <v>MÊS</v>
          </cell>
          <cell r="F31">
            <v>18</v>
          </cell>
          <cell r="G31">
            <v>1518.74</v>
          </cell>
          <cell r="H31" t="str">
            <v>BDI 1</v>
          </cell>
          <cell r="I31">
            <v>1937.6</v>
          </cell>
          <cell r="J31">
            <v>34876.800000000003</v>
          </cell>
        </row>
        <row r="32">
          <cell r="A32" t="str">
            <v>1.3.7</v>
          </cell>
          <cell r="B32" t="str">
            <v>SINAPI</v>
          </cell>
          <cell r="C32">
            <v>10776</v>
          </cell>
          <cell r="D32" t="str">
            <v xml:space="preserve">LOCACAO DE CONTAINER 2,30 X 6,00 M, ALT. 2,50 M, (2 UNID. PARA ALMOXARIFADO), SEM DIVISORIAS INTERNAS E SEM SANITARIO (NAO INCLUI MOBILIZACAO/DESMOBILIZACAO)           </v>
          </cell>
          <cell r="E32" t="str">
            <v>MÊS</v>
          </cell>
          <cell r="F32">
            <v>18</v>
          </cell>
          <cell r="G32">
            <v>1518.74</v>
          </cell>
          <cell r="H32" t="str">
            <v>BDI 1</v>
          </cell>
          <cell r="I32">
            <v>1937.6</v>
          </cell>
          <cell r="J32">
            <v>34876.800000000003</v>
          </cell>
        </row>
        <row r="33">
          <cell r="A33" t="str">
            <v>1.3.8</v>
          </cell>
          <cell r="B33" t="str">
            <v>ORSE</v>
          </cell>
          <cell r="C33">
            <v>11703</v>
          </cell>
          <cell r="D33" t="str">
            <v xml:space="preserve">BARRACÃO ABERTO PARA APOIO À PRODUÇÃO (CENTRAL DE ARMAÇÃO, OFICINA, ETC.) C/ TESOURAS, TELHA 4MM, PISO EM CONCRETO DESEMPOLADO          </v>
          </cell>
          <cell r="E33" t="str">
            <v>M2</v>
          </cell>
          <cell r="F33">
            <v>12</v>
          </cell>
          <cell r="G33">
            <v>189.49</v>
          </cell>
          <cell r="H33" t="str">
            <v>BDI 1</v>
          </cell>
          <cell r="I33">
            <v>241.75</v>
          </cell>
          <cell r="J33">
            <v>2901</v>
          </cell>
        </row>
        <row r="34">
          <cell r="A34" t="str">
            <v>1.3.9</v>
          </cell>
          <cell r="B34" t="str">
            <v>ORSE</v>
          </cell>
          <cell r="C34">
            <v>11703</v>
          </cell>
          <cell r="D34" t="str">
            <v xml:space="preserve">BARRACÃO ABERTO PARA APOIO À PRODUÇÃO (CARPINTARIA) C/ TESOURAS, TELHA 4MM, PISO EM CONCRETO DESEMPOLADO          </v>
          </cell>
          <cell r="E34" t="str">
            <v>M2</v>
          </cell>
          <cell r="F34">
            <v>12</v>
          </cell>
          <cell r="G34">
            <v>189.49</v>
          </cell>
          <cell r="H34" t="str">
            <v>BDI 1</v>
          </cell>
          <cell r="I34">
            <v>241.75</v>
          </cell>
          <cell r="J34">
            <v>2901</v>
          </cell>
        </row>
        <row r="35">
          <cell r="A35" t="str">
            <v>1.3.10</v>
          </cell>
          <cell r="B35" t="str">
            <v>SINAPI</v>
          </cell>
          <cell r="C35">
            <v>10776</v>
          </cell>
          <cell r="D35" t="str">
            <v xml:space="preserve">LOCACAO DE CONTAINER 2,30 X 6,00 M, ALT. 2,50 M, (1 UNID. PARA DEPÓSITO), SEM DIVISORIAS INTERNAS E SEM SANITARIO (NAO INCLUI MOBILIZACAO/DESMOBILIZACAO)           </v>
          </cell>
          <cell r="E35" t="str">
            <v>MÊS</v>
          </cell>
          <cell r="F35">
            <v>18</v>
          </cell>
          <cell r="G35">
            <v>759.37</v>
          </cell>
          <cell r="H35" t="str">
            <v>BDI 1</v>
          </cell>
          <cell r="I35">
            <v>968.8</v>
          </cell>
          <cell r="J35">
            <v>17438.400000000001</v>
          </cell>
        </row>
        <row r="36">
          <cell r="A36" t="str">
            <v>1.3.11</v>
          </cell>
          <cell r="B36" t="str">
            <v>SINAPI</v>
          </cell>
          <cell r="C36">
            <v>10775</v>
          </cell>
          <cell r="D36" t="str">
            <v xml:space="preserve">LOCACAO DE CONTAINER 2,30 X 6,00 M, ALT. 2,50 M, COM 1 SANITARIO, (GUARITA), COMPLETO, SEM DIVISORIAS INTERNAS (NAO INCLUI MOBILIZACAO/DESMOBILIZACAO)                   </v>
          </cell>
          <cell r="E36" t="str">
            <v>MÊS</v>
          </cell>
          <cell r="F36">
            <v>18</v>
          </cell>
          <cell r="G36">
            <v>972</v>
          </cell>
          <cell r="H36" t="str">
            <v>BDI 1</v>
          </cell>
          <cell r="I36">
            <v>1240.07</v>
          </cell>
          <cell r="J36">
            <v>22321.26</v>
          </cell>
        </row>
        <row r="37">
          <cell r="A37" t="str">
            <v>1.3.12</v>
          </cell>
          <cell r="B37" t="str">
            <v>ORSE</v>
          </cell>
          <cell r="C37">
            <v>12953</v>
          </cell>
          <cell r="D37" t="str">
            <v>PORTÃO EM TUBO DE FERRO GALVANIZADO DE 2", DE ABRIR, TELA MALHA REVESTIDA 76 X 76MM, N.º 12, INCLUSIVE DOBRADIÇAS E TRANCAS/FERROLHO - REV 01_01/2022</v>
          </cell>
          <cell r="E37" t="str">
            <v>M2</v>
          </cell>
          <cell r="F37">
            <v>11</v>
          </cell>
          <cell r="G37">
            <v>573.37</v>
          </cell>
          <cell r="H37" t="str">
            <v>BDI 1</v>
          </cell>
          <cell r="I37">
            <v>731.5</v>
          </cell>
          <cell r="J37">
            <v>8046.5</v>
          </cell>
        </row>
        <row r="38">
          <cell r="A38" t="str">
            <v>1.3.13</v>
          </cell>
          <cell r="B38" t="str">
            <v>COMP.</v>
          </cell>
          <cell r="C38">
            <v>117</v>
          </cell>
          <cell r="D38" t="str">
            <v>TAPUME COM COMPENSADO DE MADEIRA E=10MM - FORNECIMENTO E IMPLANTAÇÃO</v>
          </cell>
          <cell r="E38" t="str">
            <v>M2</v>
          </cell>
          <cell r="F38">
            <v>134.20000000000002</v>
          </cell>
          <cell r="G38">
            <v>103.97</v>
          </cell>
          <cell r="H38" t="str">
            <v>BDI 1</v>
          </cell>
          <cell r="I38">
            <v>132.63999999999999</v>
          </cell>
          <cell r="J38">
            <v>17800.28</v>
          </cell>
        </row>
        <row r="39">
          <cell r="I39" t="str">
            <v>SUBTOTAL CANTEIRO DE OBRAS</v>
          </cell>
          <cell r="J39">
            <v>206132.45</v>
          </cell>
        </row>
        <row r="41">
          <cell r="A41" t="str">
            <v>1.4</v>
          </cell>
          <cell r="B41" t="str">
            <v>LIMPEZA FINAL DE OBRA</v>
          </cell>
          <cell r="J41">
            <v>20768.48</v>
          </cell>
        </row>
        <row r="42">
          <cell r="A42" t="str">
            <v>1.4.1</v>
          </cell>
          <cell r="B42" t="str">
            <v>SINAPI</v>
          </cell>
          <cell r="C42">
            <v>99811</v>
          </cell>
          <cell r="D42" t="str">
            <v>LIMPEZA DE CONTRAPISO COM VASSOURA A SECO. AF_04/2019</v>
          </cell>
          <cell r="E42" t="str">
            <v>M2</v>
          </cell>
          <cell r="F42">
            <v>875</v>
          </cell>
          <cell r="G42" t="str">
            <v>3,31</v>
          </cell>
          <cell r="H42" t="str">
            <v>BDI 1</v>
          </cell>
          <cell r="I42">
            <v>4.22</v>
          </cell>
          <cell r="J42">
            <v>3692.5</v>
          </cell>
        </row>
        <row r="43">
          <cell r="A43" t="str">
            <v>1.4.2</v>
          </cell>
          <cell r="B43" t="str">
            <v>SINAPI</v>
          </cell>
          <cell r="C43">
            <v>99814</v>
          </cell>
          <cell r="D43" t="str">
            <v>LIMPEZA DE SUPERFÍCIE COM JATO DE ALTA PRESSÃO. AF_04/2019</v>
          </cell>
          <cell r="E43" t="str">
            <v>M2</v>
          </cell>
          <cell r="F43">
            <v>2090.1912000000002</v>
          </cell>
          <cell r="G43" t="str">
            <v>1,81</v>
          </cell>
          <cell r="H43" t="str">
            <v>BDI 1</v>
          </cell>
          <cell r="I43">
            <v>2.2999999999999998</v>
          </cell>
          <cell r="J43">
            <v>4807.43</v>
          </cell>
        </row>
        <row r="44">
          <cell r="A44" t="str">
            <v>1.4.3</v>
          </cell>
          <cell r="B44" t="str">
            <v>SINAPI</v>
          </cell>
          <cell r="C44">
            <v>99805</v>
          </cell>
          <cell r="D44" t="str">
            <v>LIMPEZA DE PISO CERÂMICO OU COM PEDRAS RÚSTICAS UTILIZANDO ÁCIDO MURIÁTICO. AF_04/2019</v>
          </cell>
          <cell r="E44" t="str">
            <v>M2</v>
          </cell>
          <cell r="F44">
            <v>523.09999999999991</v>
          </cell>
          <cell r="G44" t="str">
            <v>10,76</v>
          </cell>
          <cell r="H44" t="str">
            <v>BDI 1</v>
          </cell>
          <cell r="I44">
            <v>13.72</v>
          </cell>
          <cell r="J44">
            <v>7176.93</v>
          </cell>
        </row>
        <row r="45">
          <cell r="A45" t="str">
            <v>1.4.4</v>
          </cell>
          <cell r="B45" t="str">
            <v>SINAPI</v>
          </cell>
          <cell r="C45">
            <v>99803</v>
          </cell>
          <cell r="D45" t="str">
            <v>LIMPEZA DE PISO CERÂMICO OU PORCELANATO COM PANO ÚMIDO. AF_04/2019</v>
          </cell>
          <cell r="E45" t="str">
            <v>M2</v>
          </cell>
          <cell r="F45">
            <v>4</v>
          </cell>
          <cell r="G45" t="str">
            <v>1,94</v>
          </cell>
          <cell r="H45" t="str">
            <v>BDI 1</v>
          </cell>
          <cell r="I45">
            <v>2.4700000000000002</v>
          </cell>
          <cell r="J45">
            <v>9.8800000000000008</v>
          </cell>
        </row>
        <row r="46">
          <cell r="A46" t="str">
            <v>1.4.5</v>
          </cell>
          <cell r="B46" t="str">
            <v>SINAPI</v>
          </cell>
          <cell r="C46">
            <v>99808</v>
          </cell>
          <cell r="D46" t="str">
            <v>LIMPEZA DE REVESTIMENTO CERÂMICO EM PAREDE UTILIZANDO ÁCIDO MURIÁTICO. AF_04/2019</v>
          </cell>
          <cell r="E46" t="str">
            <v>M2</v>
          </cell>
          <cell r="F46">
            <v>20.82</v>
          </cell>
          <cell r="G46" t="str">
            <v>3,94</v>
          </cell>
          <cell r="H46" t="str">
            <v>BDI 1</v>
          </cell>
          <cell r="I46">
            <v>5.0199999999999996</v>
          </cell>
          <cell r="J46">
            <v>104.51</v>
          </cell>
        </row>
        <row r="47">
          <cell r="A47" t="str">
            <v>1.4.6</v>
          </cell>
          <cell r="B47" t="str">
            <v>SINAPI</v>
          </cell>
          <cell r="C47">
            <v>99806</v>
          </cell>
          <cell r="D47" t="str">
            <v>LIMPEZA DE REVESTIMENTO CERÂMICO EM PAREDE COM PANO ÚMIDO AF_04/2019</v>
          </cell>
          <cell r="E47" t="str">
            <v>M2</v>
          </cell>
          <cell r="F47">
            <v>20.82</v>
          </cell>
          <cell r="G47" t="str">
            <v>0,80</v>
          </cell>
          <cell r="H47" t="str">
            <v>BDI 1</v>
          </cell>
          <cell r="I47">
            <v>1.02</v>
          </cell>
          <cell r="J47">
            <v>21.23</v>
          </cell>
        </row>
        <row r="48">
          <cell r="A48" t="str">
            <v>1.4.7</v>
          </cell>
          <cell r="B48" t="str">
            <v>COMP.</v>
          </cell>
          <cell r="C48">
            <v>8</v>
          </cell>
          <cell r="D48" t="str">
            <v>CARGA, TRANSPORTE, DESCARGA E ESPALHAMENTO DE MATERIAL EM ATERRO DE RESÍDUOS SÓLIDOS INERTES - DMT=7,63 KM</v>
          </cell>
          <cell r="E48" t="str">
            <v>M3</v>
          </cell>
          <cell r="F48">
            <v>100</v>
          </cell>
          <cell r="G48">
            <v>38.85</v>
          </cell>
          <cell r="H48" t="str">
            <v>BDI 1</v>
          </cell>
          <cell r="I48">
            <v>49.56</v>
          </cell>
          <cell r="J48">
            <v>4956</v>
          </cell>
        </row>
        <row r="49">
          <cell r="I49" t="str">
            <v>SUBTOTAL LIMPEZA FINAL DE OBRA</v>
          </cell>
          <cell r="J49">
            <v>20768.48</v>
          </cell>
        </row>
        <row r="51">
          <cell r="A51" t="str">
            <v>1.5</v>
          </cell>
          <cell r="B51" t="str">
            <v>ADMINISTRAÇÃO LOCAL</v>
          </cell>
          <cell r="J51">
            <v>838460.52</v>
          </cell>
        </row>
        <row r="52">
          <cell r="A52" t="str">
            <v>1.5.1</v>
          </cell>
          <cell r="B52" t="str">
            <v>SINAPI</v>
          </cell>
          <cell r="C52">
            <v>93565</v>
          </cell>
          <cell r="D52" t="str">
            <v>ENGENHEIRO CIVIL DE OBRA JUNIOR COM ENCARGOS COMPLEMENTARES</v>
          </cell>
          <cell r="E52" t="str">
            <v>MES</v>
          </cell>
          <cell r="F52">
            <v>18</v>
          </cell>
          <cell r="G52" t="str">
            <v>18.155,78</v>
          </cell>
          <cell r="H52" t="str">
            <v>BDI 1</v>
          </cell>
          <cell r="I52">
            <v>23163.14</v>
          </cell>
          <cell r="J52">
            <v>416936.52</v>
          </cell>
        </row>
        <row r="53">
          <cell r="A53" t="str">
            <v>1.5.2</v>
          </cell>
          <cell r="B53" t="str">
            <v>SINAPI</v>
          </cell>
          <cell r="C53">
            <v>100289</v>
          </cell>
          <cell r="D53" t="str">
            <v>VIGIA NOTURNO COM ENCARGOS COMPLEMENTARES (37,2% SOBRE A HORA DO DIURNO)</v>
          </cell>
          <cell r="E53" t="str">
            <v>H</v>
          </cell>
          <cell r="F53">
            <v>6480</v>
          </cell>
          <cell r="G53">
            <v>29.498000000000001</v>
          </cell>
          <cell r="H53" t="str">
            <v>BDI 1</v>
          </cell>
          <cell r="I53">
            <v>37.630000000000003</v>
          </cell>
          <cell r="J53">
            <v>243842.4</v>
          </cell>
        </row>
        <row r="54">
          <cell r="A54" t="str">
            <v>1.5.3</v>
          </cell>
          <cell r="B54" t="str">
            <v>SINAPI</v>
          </cell>
          <cell r="C54">
            <v>100289</v>
          </cell>
          <cell r="D54" t="str">
            <v>VIGIA DIURNO COM ENCARGOS COMPLEMENTARES</v>
          </cell>
          <cell r="E54" t="str">
            <v>H</v>
          </cell>
          <cell r="F54">
            <v>6480</v>
          </cell>
          <cell r="G54" t="str">
            <v>21,50</v>
          </cell>
          <cell r="H54" t="str">
            <v>BDI 1</v>
          </cell>
          <cell r="I54">
            <v>27.42</v>
          </cell>
          <cell r="J54">
            <v>177681.6</v>
          </cell>
        </row>
        <row r="55">
          <cell r="I55" t="str">
            <v>SUBTOTAL ADMINISTRAÇÃO LOCAL</v>
          </cell>
          <cell r="J55">
            <v>838460.52</v>
          </cell>
        </row>
        <row r="57">
          <cell r="A57" t="str">
            <v>1.6</v>
          </cell>
          <cell r="B57" t="str">
            <v>LOCAÇÃO DA OBRA</v>
          </cell>
          <cell r="J57">
            <v>61443.6</v>
          </cell>
        </row>
        <row r="58">
          <cell r="A58" t="str">
            <v>1.6.1</v>
          </cell>
          <cell r="B58" t="str">
            <v>ORSE</v>
          </cell>
          <cell r="C58">
            <v>3099</v>
          </cell>
          <cell r="D58" t="str">
            <v>EQUIPE DE TOPOGRAFIA PARA TRABALHOS EXCLUSIVOS DE CAMPO - DIÁRIA INCLUINDO TRANSPORTE - REV 04_10/2022</v>
          </cell>
          <cell r="E58" t="str">
            <v>DIA</v>
          </cell>
          <cell r="F58">
            <v>30</v>
          </cell>
          <cell r="G58">
            <v>948.6</v>
          </cell>
          <cell r="H58" t="str">
            <v>BDI 1</v>
          </cell>
          <cell r="I58">
            <v>1210.22</v>
          </cell>
          <cell r="J58">
            <v>36306.6</v>
          </cell>
        </row>
        <row r="59">
          <cell r="A59" t="str">
            <v>1.6.2</v>
          </cell>
          <cell r="B59" t="str">
            <v>SINAPI</v>
          </cell>
          <cell r="C59">
            <v>99059</v>
          </cell>
          <cell r="D59" t="str">
            <v>LOCAÇÃO CONVENCIONAL DE OBRA, UTILIZANDO GABARITO DE TÁBUAS CORRIDAS PONTALETADAS A CADA 2,00M -  2 UTILIZAÇÕES. AF_03/2024</v>
          </cell>
          <cell r="E59" t="str">
            <v>M</v>
          </cell>
          <cell r="F59">
            <v>380</v>
          </cell>
          <cell r="G59" t="str">
            <v>51,85</v>
          </cell>
          <cell r="H59" t="str">
            <v>BDI 1</v>
          </cell>
          <cell r="I59">
            <v>66.150000000000006</v>
          </cell>
          <cell r="J59">
            <v>25137</v>
          </cell>
        </row>
        <row r="60">
          <cell r="I60" t="str">
            <v>SUBTOTAL LOCAÇÃO DA OBRA</v>
          </cell>
          <cell r="J60">
            <v>61443.6</v>
          </cell>
        </row>
        <row r="62">
          <cell r="I62" t="str">
            <v>SUBTOTAL SERVIÇOS PRELIMINARES E ADMINISTRATIVOS</v>
          </cell>
          <cell r="J62">
            <v>1248270.8700000001</v>
          </cell>
        </row>
        <row r="64">
          <cell r="A64">
            <v>2</v>
          </cell>
          <cell r="B64" t="str">
            <v>INFRAESTRUTURA E MOVIMENTAÇÃO DE TERRA</v>
          </cell>
          <cell r="J64">
            <v>6195644.3700000001</v>
          </cell>
        </row>
        <row r="66">
          <cell r="A66" t="str">
            <v>2.1</v>
          </cell>
          <cell r="B66" t="str">
            <v>DESVIO VALA DE DRENAGEM</v>
          </cell>
          <cell r="J66">
            <v>838637.07000000007</v>
          </cell>
        </row>
        <row r="67">
          <cell r="A67" t="str">
            <v>2.1.1</v>
          </cell>
          <cell r="B67" t="str">
            <v>COMP.</v>
          </cell>
          <cell r="C67">
            <v>9</v>
          </cell>
          <cell r="D67" t="str">
            <v>ESCORAMENTO CONTÍNUO DA VALA DO DESVIO PROVISÓRIO COM ESTACAS-PRANCHA EM PERFIL METÁLICO 0,4 X 6,0 M (ÁREA ESCORADA) - ALUGUEL (1 MESES), CRAVAÇÃO C/ ESCAVADEIRA E RETIRADA C/ GUINDASTE</v>
          </cell>
          <cell r="E67" t="str">
            <v>M2</v>
          </cell>
          <cell r="F67">
            <v>288</v>
          </cell>
          <cell r="G67">
            <v>689.39</v>
          </cell>
          <cell r="H67" t="str">
            <v>BDI 1</v>
          </cell>
          <cell r="I67">
            <v>879.52</v>
          </cell>
          <cell r="J67">
            <v>253301.76000000001</v>
          </cell>
        </row>
        <row r="68">
          <cell r="A68" t="str">
            <v>2.1.2</v>
          </cell>
          <cell r="B68" t="str">
            <v>COMP.</v>
          </cell>
          <cell r="C68">
            <v>10</v>
          </cell>
          <cell r="D68" t="str">
            <v>ESCAVAÇÃO MÊCANICA DE VALA P/ DESVIO PROVISÓRIO, LARGURA 4,5M, PROF. MÁX 2,0M, C/ CARGA E DESCARGA DO MATERIAL ESCAVADO P/ BOTA-FORA (DMT=9 KM)</v>
          </cell>
          <cell r="E68" t="str">
            <v>M3</v>
          </cell>
          <cell r="F68">
            <v>616.5</v>
          </cell>
          <cell r="G68">
            <v>59.73</v>
          </cell>
          <cell r="H68" t="str">
            <v>BDI 1</v>
          </cell>
          <cell r="I68">
            <v>76.2</v>
          </cell>
          <cell r="J68">
            <v>46977.3</v>
          </cell>
        </row>
        <row r="69">
          <cell r="A69" t="str">
            <v>2.1.3</v>
          </cell>
          <cell r="B69" t="str">
            <v>COMP.</v>
          </cell>
          <cell r="C69">
            <v>11</v>
          </cell>
          <cell r="D69" t="str">
            <v xml:space="preserve">LASTRO COM PREPARO DE FUNDO, ALTURA 10 CM, COM CAMADA DE BGS, C/ TRANSPORTE DA PEDREIRA DMT=25,9 KM, LANÇAMENTO E COMPACTAÇÃO MANUAL </v>
          </cell>
          <cell r="E69" t="str">
            <v>M3</v>
          </cell>
          <cell r="F69">
            <v>45</v>
          </cell>
          <cell r="G69">
            <v>256.70000000000005</v>
          </cell>
          <cell r="H69" t="str">
            <v>BDI 1</v>
          </cell>
          <cell r="I69">
            <v>327.49</v>
          </cell>
          <cell r="J69">
            <v>14737.05</v>
          </cell>
        </row>
        <row r="70">
          <cell r="A70" t="str">
            <v>2.1.4</v>
          </cell>
          <cell r="B70" t="str">
            <v>COMP.</v>
          </cell>
          <cell r="C70">
            <v>12</v>
          </cell>
          <cell r="D70" t="str">
            <v>CORPO DE GALERIA TIPO BUEIRO DUPLO CELULAR DE CONCRETO (BDCC) PRÉ MOLDADO 1,50 X 15,0 M - FORNECIMENTO E ASSENTAMENTO</v>
          </cell>
          <cell r="E70" t="str">
            <v>M</v>
          </cell>
          <cell r="F70">
            <v>120</v>
          </cell>
          <cell r="G70">
            <v>2179.86</v>
          </cell>
          <cell r="H70" t="str">
            <v>BDI 1</v>
          </cell>
          <cell r="I70">
            <v>2781.06</v>
          </cell>
          <cell r="J70">
            <v>333727.2</v>
          </cell>
        </row>
        <row r="71">
          <cell r="A71" t="str">
            <v>2.1.5</v>
          </cell>
          <cell r="B71" t="str">
            <v>COMP.</v>
          </cell>
          <cell r="C71">
            <v>13</v>
          </cell>
          <cell r="D71" t="str">
            <v>REATERRO MECANIZADO DE VALA DA GALERIA DE DESVIO, COMPACTAÇÃO MANUAL C/ COMPACTADOR A PERCURSÃO (SOQUETE), C/ MATERIAL DE EMPRÉSTIMO, INCLUÍDO CARGA, DESCARGA E TRANSPORTE DA JAZIDA (DMT=30,5 KM)</v>
          </cell>
          <cell r="E71" t="str">
            <v>M3</v>
          </cell>
          <cell r="F71">
            <v>427.67999999999995</v>
          </cell>
          <cell r="G71">
            <v>170.18</v>
          </cell>
          <cell r="H71" t="str">
            <v>BDI 1</v>
          </cell>
          <cell r="I71">
            <v>217.11</v>
          </cell>
          <cell r="J71">
            <v>92853.6</v>
          </cell>
        </row>
        <row r="72">
          <cell r="A72" t="str">
            <v>2.1.6</v>
          </cell>
          <cell r="B72" t="str">
            <v>COMP.</v>
          </cell>
          <cell r="C72">
            <v>14</v>
          </cell>
          <cell r="D72" t="str">
            <v>RETIRADA DA GALERIA, INCLUÍDO ESCAVAÇÃO, DESMONTAGEM E TRANSPORTE P/ DEPÓSITO (DMT =7,63 KM)</v>
          </cell>
          <cell r="E72" t="str">
            <v>M</v>
          </cell>
          <cell r="F72">
            <v>120</v>
          </cell>
          <cell r="G72">
            <v>327.53999999999996</v>
          </cell>
          <cell r="H72" t="str">
            <v>BDI 1</v>
          </cell>
          <cell r="I72">
            <v>417.87</v>
          </cell>
          <cell r="J72">
            <v>50144.4</v>
          </cell>
        </row>
        <row r="73">
          <cell r="A73" t="str">
            <v>2.1.7</v>
          </cell>
          <cell r="B73" t="str">
            <v>COMP.</v>
          </cell>
          <cell r="C73">
            <v>13</v>
          </cell>
          <cell r="D73" t="str">
            <v>REATERRO MECANIZADO DE VALA DA GALERIA DE DESVIO, COMPACTAÇÃO MANUAL C/ COMPACTADOR A PERCURSÃO (SOQUETE), C/ MATERIAL DE EMPRÉSTIMO, INCLUÍDO CARGA, DESCARGA E TRANSPORTE DA JAZIDA (DMT=30,5 KM)</v>
          </cell>
          <cell r="E73" t="str">
            <v>M3</v>
          </cell>
          <cell r="F73">
            <v>216</v>
          </cell>
          <cell r="G73">
            <v>170.18</v>
          </cell>
          <cell r="H73" t="str">
            <v>BDI 1</v>
          </cell>
          <cell r="I73">
            <v>217.11</v>
          </cell>
          <cell r="J73">
            <v>46895.76</v>
          </cell>
        </row>
        <row r="74">
          <cell r="I74" t="str">
            <v>SUBTOTAL DESVIO VALA DE DRENAGEM</v>
          </cell>
          <cell r="J74">
            <v>838637.07000000007</v>
          </cell>
        </row>
        <row r="76">
          <cell r="A76" t="str">
            <v>2.2</v>
          </cell>
          <cell r="B76" t="str">
            <v>ENSECADEIRAS</v>
          </cell>
          <cell r="J76">
            <v>851298.77</v>
          </cell>
        </row>
        <row r="77">
          <cell r="A77" t="str">
            <v>2.2.1</v>
          </cell>
          <cell r="B77" t="str">
            <v>COMP.</v>
          </cell>
          <cell r="C77">
            <v>15</v>
          </cell>
          <cell r="D77" t="str">
            <v>ESCAVAÇÃO SUBMERSA DA VALA A JUSANTE COM PÁ CARREGADEIRA SOBRE RODAS 197 HP E ESCAVADEIRA HIDRÁULICA SOBRE ESTEIRA COM GARRA GIRATÓRIA DE MANDÍBULAS 150 HP, INCLUIDO CARGA E TRANSPORTE PARA BOTA-FORA DMT=9 KM, - EXTENSÃO ESTIMADA DE 100 M DE ESCAVAÇÃO</v>
          </cell>
          <cell r="E77" t="str">
            <v>M3</v>
          </cell>
          <cell r="F77">
            <v>125</v>
          </cell>
          <cell r="G77">
            <v>90.81</v>
          </cell>
          <cell r="H77" t="str">
            <v>BDI 1</v>
          </cell>
          <cell r="I77">
            <v>115.85</v>
          </cell>
          <cell r="J77">
            <v>14481.25</v>
          </cell>
        </row>
        <row r="78">
          <cell r="A78" t="str">
            <v>2.2.2</v>
          </cell>
          <cell r="B78" t="str">
            <v>COMP.</v>
          </cell>
          <cell r="C78">
            <v>84</v>
          </cell>
          <cell r="D78" t="str">
            <v>GALERIA AUXILIAR, TIPO BDCC (2X) 1,5 X 1,5 M, 8 M DE EXTENSÃO, P/ ENSECADEIRA LADO JUSANTE E MONTANTE (1 P/ CADA); COM FECHAMENTO TEMPORÁRIO TIPO STOPLOG C/ MADEIRA DE LEI DIMENSÕES 1,8 X 3 M, (2X P/ BDCC) - FORNECIMENTO E ASSENTAMENTO</v>
          </cell>
          <cell r="E78" t="str">
            <v>UN</v>
          </cell>
          <cell r="F78">
            <v>2</v>
          </cell>
          <cell r="G78">
            <v>18149.75</v>
          </cell>
          <cell r="H78" t="str">
            <v>BDI 1</v>
          </cell>
          <cell r="I78">
            <v>23155.45</v>
          </cell>
          <cell r="J78">
            <v>46310.9</v>
          </cell>
        </row>
        <row r="79">
          <cell r="A79" t="str">
            <v>2.2.3</v>
          </cell>
          <cell r="B79" t="str">
            <v>COMP.</v>
          </cell>
          <cell r="C79">
            <v>16</v>
          </cell>
          <cell r="D79" t="str">
            <v>ENSECADEIRAS LADO MONTANTE E LADO JUSANTE PARA CANAL INTERNO DA CASA DE BOMBAS, COM ATERRO DE SOLO IMPORTADO, INCLUÍDO TRANSPORTE DA JAZIDA (DMT=30,5 KM), DESCARGA E COMPACTAÇÃO MECÂNICA</v>
          </cell>
          <cell r="E79" t="str">
            <v>M3</v>
          </cell>
          <cell r="F79">
            <v>682.5</v>
          </cell>
          <cell r="G79">
            <v>183.07</v>
          </cell>
          <cell r="H79" t="str">
            <v>BDI 1</v>
          </cell>
          <cell r="I79">
            <v>233.56</v>
          </cell>
          <cell r="J79">
            <v>159404.70000000001</v>
          </cell>
        </row>
        <row r="80">
          <cell r="A80" t="str">
            <v>2.2.4</v>
          </cell>
          <cell r="B80" t="str">
            <v>COMP.</v>
          </cell>
          <cell r="C80">
            <v>17</v>
          </cell>
          <cell r="D80" t="str">
            <v>RECOMPOSIÇÃO DE ATERRO P/ ENSECADEIRA, ESTIMADO EM 2 VEZES, COM COMPACTAÇÃO DE SOLO DE JAZIDA (DMT=30,5 KM), INCLUÍDO ESCAVAÇÃO SUBMERSA DE SOLO ENXARCADO E TRANSPORTE BOTA-FORA (DMT=9 KM)</v>
          </cell>
          <cell r="E80" t="str">
            <v>M3</v>
          </cell>
          <cell r="F80">
            <v>887.25</v>
          </cell>
          <cell r="G80">
            <v>228.47</v>
          </cell>
          <cell r="H80" t="str">
            <v>BDI 1</v>
          </cell>
          <cell r="I80">
            <v>291.48</v>
          </cell>
          <cell r="J80">
            <v>258615.63</v>
          </cell>
        </row>
        <row r="81">
          <cell r="A81" t="str">
            <v>2.2.5</v>
          </cell>
          <cell r="B81" t="str">
            <v>COMP.</v>
          </cell>
          <cell r="C81">
            <v>18</v>
          </cell>
          <cell r="D81" t="str">
            <v>ENSECADEIRA ARROIO ARAÇÁ, COM ATERRO DE SOLO IMPORTADO, PARA VALA DO CANAL DE DESCARGA, INCLUÍDO TRANSPORTE DA JAZIDA (DMT=30,5 KM), DESCARGA E COMPACTAÇÃO MECÂNICA</v>
          </cell>
          <cell r="E81" t="str">
            <v>M3</v>
          </cell>
          <cell r="F81">
            <v>598</v>
          </cell>
          <cell r="G81">
            <v>183.07</v>
          </cell>
          <cell r="H81" t="str">
            <v>BDI 1</v>
          </cell>
          <cell r="I81">
            <v>233.56</v>
          </cell>
          <cell r="J81">
            <v>139668.88</v>
          </cell>
        </row>
        <row r="82">
          <cell r="A82" t="str">
            <v>2.2.6</v>
          </cell>
          <cell r="B82" t="str">
            <v>COMP.</v>
          </cell>
          <cell r="C82">
            <v>24</v>
          </cell>
          <cell r="D82" t="str">
            <v>ESCORAMENTO CONTÍNUO DA VALA DO CANAL DE DESCARGA COM ESTACAS-PRANCHA EM PERFIL METÁLICO 0,4 X 6,0 M (ÁREA ESCORADA) - ALUGUEL (3 MESES), CRAVAÇÃO C/ ESCAVADEIRA E RETIRADA C/ GUINDASTE</v>
          </cell>
          <cell r="E82" t="str">
            <v>M2</v>
          </cell>
          <cell r="F82">
            <v>94.5</v>
          </cell>
          <cell r="G82">
            <v>726.84999999999991</v>
          </cell>
          <cell r="H82" t="str">
            <v>BDI 1</v>
          </cell>
          <cell r="I82">
            <v>927.31</v>
          </cell>
          <cell r="J82">
            <v>87630.79</v>
          </cell>
        </row>
        <row r="83">
          <cell r="A83" t="str">
            <v>2.2.7</v>
          </cell>
          <cell r="B83" t="str">
            <v>COMP.</v>
          </cell>
          <cell r="C83">
            <v>19</v>
          </cell>
          <cell r="D83" t="str">
            <v>REMOÇÃO DO ATERRO ENSECADEIRA, INCLUIDO CARGA E DESCARGA DO SOLO PARA BOTA-FORA (DMT=9 KM)</v>
          </cell>
          <cell r="E83" t="str">
            <v>M3</v>
          </cell>
          <cell r="F83">
            <v>546</v>
          </cell>
          <cell r="G83">
            <v>56.989999999999995</v>
          </cell>
          <cell r="H83" t="str">
            <v>BDI 1</v>
          </cell>
          <cell r="I83">
            <v>72.7</v>
          </cell>
          <cell r="J83">
            <v>39694.199999999997</v>
          </cell>
        </row>
        <row r="84">
          <cell r="A84" t="str">
            <v>2.2.8</v>
          </cell>
          <cell r="B84" t="str">
            <v>COMP.</v>
          </cell>
          <cell r="C84">
            <v>14</v>
          </cell>
          <cell r="D84" t="str">
            <v>RETIRADA DA GALERIA, INCLUÍDO ESCAVAÇÃO, DESMONTAGEM E TRANSPORTE P/ DEPÓSITO (DMT =7,63 KM)</v>
          </cell>
          <cell r="E84" t="str">
            <v>M</v>
          </cell>
          <cell r="F84">
            <v>16</v>
          </cell>
          <cell r="G84">
            <v>327.53999999999996</v>
          </cell>
          <cell r="H84" t="str">
            <v>BDI 1</v>
          </cell>
          <cell r="I84">
            <v>417.87</v>
          </cell>
          <cell r="J84">
            <v>6685.92</v>
          </cell>
        </row>
        <row r="85">
          <cell r="A85" t="str">
            <v>2.2.9</v>
          </cell>
          <cell r="B85" t="str">
            <v>COMP.</v>
          </cell>
          <cell r="C85">
            <v>20</v>
          </cell>
          <cell r="D85" t="str">
            <v>ALUGUEL DE MOTOBOMBA PARA ESGOTAMENTO DE VALA, COM MANGUEIRA E MOTOR A COMBUSTÍVEL, POTÊNCIA MÍNIMA 7,6 HP</v>
          </cell>
          <cell r="E85" t="str">
            <v>MÊS</v>
          </cell>
          <cell r="F85">
            <v>18</v>
          </cell>
          <cell r="G85">
            <v>4302.6000000000004</v>
          </cell>
          <cell r="H85" t="str">
            <v>BDI 1</v>
          </cell>
          <cell r="I85">
            <v>5489.25</v>
          </cell>
          <cell r="J85">
            <v>98806.5</v>
          </cell>
        </row>
        <row r="86">
          <cell r="I86" t="str">
            <v>SUBTOTAL ENSECADEIRAS</v>
          </cell>
          <cell r="J86">
            <v>851298.77</v>
          </cell>
        </row>
        <row r="88">
          <cell r="A88" t="str">
            <v>2.3</v>
          </cell>
          <cell r="B88" t="str">
            <v xml:space="preserve">TERRAPLANAGEM </v>
          </cell>
          <cell r="J88">
            <v>1822203.07</v>
          </cell>
        </row>
        <row r="89">
          <cell r="A89" t="str">
            <v>2.3.1</v>
          </cell>
          <cell r="B89" t="str">
            <v>COMP.</v>
          </cell>
          <cell r="C89">
            <v>21</v>
          </cell>
          <cell r="D89" t="str">
            <v>LASTRO DE RACHÃO 20 CM PARA CAMINHO DE SERVIÇO, INCLUÍDO TRANSPORTE DA PEDREIRA (DMT=25,9 KM), LANÇAMENTO E ESPALHAMENTO</v>
          </cell>
          <cell r="E89" t="str">
            <v>M3</v>
          </cell>
          <cell r="F89">
            <v>140</v>
          </cell>
          <cell r="G89">
            <v>174.79</v>
          </cell>
          <cell r="H89" t="str">
            <v>BDI 1</v>
          </cell>
          <cell r="I89">
            <v>222.99</v>
          </cell>
          <cell r="J89">
            <v>31218.6</v>
          </cell>
        </row>
        <row r="90">
          <cell r="A90" t="str">
            <v>2.3.2</v>
          </cell>
          <cell r="B90" t="str">
            <v>COMP.</v>
          </cell>
          <cell r="C90">
            <v>22</v>
          </cell>
          <cell r="D90" t="str">
            <v>ESCORAMENTO CONTÍNUO DA VALA DO CANAL AFLUENTE E DA BACIA DE AMORTECIMENTO COM ESTACAS-PRANCHA EM PERFIL METÁLICO 0,75 X 10,0 M - ALUGUEL (3 MESES), CRAVAÇÃO C/ ESCAVADEIRA E RETIRADA C/ GUINDASTE</v>
          </cell>
          <cell r="E90" t="str">
            <v>M2</v>
          </cell>
          <cell r="F90">
            <v>570.24</v>
          </cell>
          <cell r="G90">
            <v>604.6</v>
          </cell>
          <cell r="H90" t="str">
            <v>BDI 1</v>
          </cell>
          <cell r="I90">
            <v>771.34</v>
          </cell>
          <cell r="J90">
            <v>439848.92</v>
          </cell>
        </row>
        <row r="91">
          <cell r="A91" t="str">
            <v>2.3.3</v>
          </cell>
          <cell r="B91" t="str">
            <v>COMP.</v>
          </cell>
          <cell r="C91">
            <v>23</v>
          </cell>
          <cell r="D91" t="str">
            <v>ESCORAMENTO CONTÍNUO DA VALA DO POÇO DE BOMBAS COM ESTACAS-PRANCHA EM PERFIL METÁLICO 0,75 X 10,0 M - ALUGUEL (3 MESES), CRAVAÇÃO C/ ESCAVADEIRA E RETIRADA C/ GUINDASTE</v>
          </cell>
          <cell r="E91" t="str">
            <v>M2</v>
          </cell>
          <cell r="F91">
            <v>344.05999999999995</v>
          </cell>
          <cell r="G91">
            <v>398.59999999999997</v>
          </cell>
          <cell r="H91" t="str">
            <v>BDI 1</v>
          </cell>
          <cell r="I91">
            <v>508.53</v>
          </cell>
          <cell r="J91">
            <v>174964.83</v>
          </cell>
        </row>
        <row r="92">
          <cell r="A92" t="str">
            <v>2.3.4</v>
          </cell>
          <cell r="B92" t="str">
            <v>COMP.</v>
          </cell>
          <cell r="C92">
            <v>24</v>
          </cell>
          <cell r="D92" t="str">
            <v>ESCORAMENTO CONTÍNUO DA VALA DO CANAL DE DESCARGA COM ESTACAS-PRANCHA EM PERFIL METÁLICO 0,4 X 6,0 M (ÁREA ESCORADA) - ALUGUEL (3 MESES), CRAVAÇÃO C/ ESCAVADEIRA E RETIRADA C/ GUINDASTE</v>
          </cell>
          <cell r="E92" t="str">
            <v>M2</v>
          </cell>
          <cell r="F92">
            <v>198.9</v>
          </cell>
          <cell r="G92">
            <v>726.84999999999991</v>
          </cell>
          <cell r="H92" t="str">
            <v>BDI 1</v>
          </cell>
          <cell r="I92">
            <v>927.31</v>
          </cell>
          <cell r="J92">
            <v>184441.95</v>
          </cell>
        </row>
        <row r="93">
          <cell r="A93" t="str">
            <v>2.3.5</v>
          </cell>
          <cell r="B93" t="str">
            <v>COMP.</v>
          </cell>
          <cell r="C93">
            <v>25</v>
          </cell>
          <cell r="D93" t="str">
            <v>ESCAVAÇÃO MÊCANICA A CÉU ABERTO COM SOLO DE 1º E 2º CATEGORIA C/ ESCAVADEIRA HIDRÁULICA, INCLUIDO CARGA E DESCARGA DO MATERIAL ESCAVADO P/ BOTA-FORA (DMT=9 KM)</v>
          </cell>
          <cell r="E93" t="str">
            <v>M3</v>
          </cell>
          <cell r="F93">
            <v>6386.28</v>
          </cell>
          <cell r="G93">
            <v>58.989999999999995</v>
          </cell>
          <cell r="H93" t="str">
            <v>BDI 1</v>
          </cell>
          <cell r="I93">
            <v>75.25</v>
          </cell>
          <cell r="J93">
            <v>480567.57</v>
          </cell>
        </row>
        <row r="94">
          <cell r="A94" t="str">
            <v>2.3.6</v>
          </cell>
          <cell r="B94" t="str">
            <v>COMP.</v>
          </cell>
          <cell r="C94">
            <v>26</v>
          </cell>
          <cell r="D94" t="str">
            <v>ATERRO COMPACTADO P/ TERRAPLANAGEM, S/ CONTROLE TECNOLÓGICO, C/ COMPACTADOR DE SOLOS A PERCURSSÃO (SOQUETE) E ROLO COMPACTADOR LISO, ARGILA IMPORTADA INCLUÍDO CARGA, TRANSPORTE DA JAZIDA (DMT= 30,5 KM), DESCARGA E ESPALHAMENTO C/ TRATOR ESTEIRA</v>
          </cell>
          <cell r="E94" t="str">
            <v>M3</v>
          </cell>
          <cell r="F94">
            <v>587.48800000000006</v>
          </cell>
          <cell r="G94">
            <v>206.08</v>
          </cell>
          <cell r="H94" t="str">
            <v>BDI 1</v>
          </cell>
          <cell r="I94">
            <v>262.91000000000003</v>
          </cell>
          <cell r="J94">
            <v>154456.47</v>
          </cell>
        </row>
        <row r="95">
          <cell r="A95" t="str">
            <v>2.3.7</v>
          </cell>
          <cell r="B95" t="str">
            <v>COMP.</v>
          </cell>
          <cell r="C95">
            <v>99</v>
          </cell>
          <cell r="D95" t="str">
            <v>ATERRO COMPACTADO S/ CONTROLE TECNOLÓGICO PARA ÁREA EXTERNA DA CASA BOMBAS (NIVELAMENTO COM O DIQUE), COM USO DE MOTONIVELADORA E COMPACTAÇÃO MECÂNICA COM MATERIAL DA JAZIDA (DMT=30,5 KM)</v>
          </cell>
          <cell r="E95" t="str">
            <v>M3</v>
          </cell>
          <cell r="F95">
            <v>1104.3120000000001</v>
          </cell>
          <cell r="G95">
            <v>197</v>
          </cell>
          <cell r="H95" t="str">
            <v>BDI 1</v>
          </cell>
          <cell r="I95">
            <v>251.33</v>
          </cell>
          <cell r="J95">
            <v>277546.73</v>
          </cell>
        </row>
        <row r="96">
          <cell r="A96" t="str">
            <v>2.3.8</v>
          </cell>
          <cell r="B96" t="str">
            <v>SINAPI</v>
          </cell>
          <cell r="C96">
            <v>98504</v>
          </cell>
          <cell r="D96" t="str">
            <v>PLANTIO DE GRAMA BATATAIS EM PLACAS. AF_07/2024</v>
          </cell>
          <cell r="E96" t="str">
            <v>M2</v>
          </cell>
          <cell r="F96">
            <v>2500</v>
          </cell>
          <cell r="G96" t="str">
            <v>20,82</v>
          </cell>
          <cell r="H96" t="str">
            <v>BDI 1</v>
          </cell>
          <cell r="I96">
            <v>26.56</v>
          </cell>
          <cell r="J96">
            <v>66400</v>
          </cell>
        </row>
        <row r="97">
          <cell r="A97" t="str">
            <v>2.3.9</v>
          </cell>
          <cell r="B97" t="str">
            <v>COTAÇÃO</v>
          </cell>
          <cell r="C97">
            <v>0</v>
          </cell>
          <cell r="D97" t="str">
            <v>ALUGUEL DE MARTELO VIBRATÓRIO</v>
          </cell>
          <cell r="E97" t="str">
            <v>DIA</v>
          </cell>
          <cell r="F97">
            <v>10</v>
          </cell>
          <cell r="G97">
            <v>1000</v>
          </cell>
          <cell r="H97" t="str">
            <v>BDI 1</v>
          </cell>
          <cell r="I97">
            <v>1275.8</v>
          </cell>
          <cell r="J97">
            <v>12758</v>
          </cell>
        </row>
        <row r="98">
          <cell r="I98" t="str">
            <v xml:space="preserve">SUBTOTAL TERRAPLANAGEM </v>
          </cell>
          <cell r="J98">
            <v>1822203.07</v>
          </cell>
        </row>
        <row r="100">
          <cell r="A100" t="str">
            <v>2.4</v>
          </cell>
          <cell r="B100" t="str">
            <v>MURO DE GABIÃO</v>
          </cell>
          <cell r="J100">
            <v>1080494.3400000001</v>
          </cell>
        </row>
        <row r="101">
          <cell r="A101" t="str">
            <v>2.4.1</v>
          </cell>
          <cell r="B101" t="str">
            <v>COMP.</v>
          </cell>
          <cell r="C101">
            <v>27</v>
          </cell>
          <cell r="D101" t="str">
            <v>MURO DE GABIÃO CAIXA, COMPR.(C) DA GAIOLA PADRÃO IGUAL 2 M, ENCHIMENTO MANUAL COM PEDRA DE MÃO, INCLUÍDO TRANSPORTE DA PEDREIRA (DMT=25,9 KM) - FORNECIMENTO E EXECUÇÃO</v>
          </cell>
          <cell r="E101" t="str">
            <v>M3</v>
          </cell>
          <cell r="F101">
            <v>874.25</v>
          </cell>
          <cell r="G101">
            <v>831.26</v>
          </cell>
          <cell r="H101" t="str">
            <v>BDI 1</v>
          </cell>
          <cell r="I101">
            <v>1060.52</v>
          </cell>
          <cell r="J101">
            <v>927159.61</v>
          </cell>
        </row>
        <row r="102">
          <cell r="A102" t="str">
            <v>2.4.2</v>
          </cell>
          <cell r="B102" t="str">
            <v>COMP.</v>
          </cell>
          <cell r="C102">
            <v>28</v>
          </cell>
          <cell r="D102" t="str">
            <v>COMPACTAÇÃO MANUAL DE ATERRO A 1,0 M DO TARDOZ MURO DE GABIÃO, C/ COMPACTADOR A PERCURSSÃO (SOQUETE), C/ ARGILA IMPORTADA S/ CONTROLE TECNOLÓGICO, INCLUÍDO CARGA, TRANSPORTE DA JAZIDA (DMT= 30,5 KM), DESCARGA E ESPALHAMENTO DE MATERIAL</v>
          </cell>
          <cell r="E102" t="str">
            <v>M3</v>
          </cell>
          <cell r="F102">
            <v>473</v>
          </cell>
          <cell r="G102">
            <v>197.19</v>
          </cell>
          <cell r="H102" t="str">
            <v>BDI 1</v>
          </cell>
          <cell r="I102">
            <v>251.57</v>
          </cell>
          <cell r="J102">
            <v>118992.61</v>
          </cell>
        </row>
        <row r="103">
          <cell r="A103" t="str">
            <v>2.4.3</v>
          </cell>
          <cell r="B103" t="str">
            <v>COMP.</v>
          </cell>
          <cell r="C103">
            <v>30</v>
          </cell>
          <cell r="D103" t="str">
            <v>MICROESTACA P/ GRADIL EM TUBO DE CONCRETO SIMPLES, DN 300MM, ALTURA DE 1,0 M, COM ENCHIMENTO EM CONCRETO FCK 25 MPA E ARMADURA DE ESPERA (CA-50 8 MM), INCLUINDO FORNECIMENTO E IMPLANTAÇÃO NO GABIÃO</v>
          </cell>
          <cell r="E103" t="str">
            <v>UN</v>
          </cell>
          <cell r="F103">
            <v>75</v>
          </cell>
          <cell r="G103">
            <v>243.45</v>
          </cell>
          <cell r="H103" t="str">
            <v>BDI 1</v>
          </cell>
          <cell r="I103">
            <v>310.58999999999997</v>
          </cell>
          <cell r="J103">
            <v>23294.25</v>
          </cell>
        </row>
        <row r="104">
          <cell r="A104" t="str">
            <v>2.4.4</v>
          </cell>
          <cell r="B104" t="str">
            <v>SINAPI</v>
          </cell>
          <cell r="C104">
            <v>102992</v>
          </cell>
          <cell r="D104" t="str">
            <v>CANALETA MEIA CANA PRÉ-MOLDADA DE CONCRETO (D = 50 CM) - FORNECIMENTO E INSTALAÇÃO. AF_08/2021</v>
          </cell>
          <cell r="E104" t="str">
            <v>M</v>
          </cell>
          <cell r="F104">
            <v>105.6</v>
          </cell>
          <cell r="G104" t="str">
            <v>82,01</v>
          </cell>
          <cell r="H104" t="str">
            <v>BDI 1</v>
          </cell>
          <cell r="I104">
            <v>104.62</v>
          </cell>
          <cell r="J104">
            <v>11047.87</v>
          </cell>
        </row>
        <row r="105">
          <cell r="I105" t="str">
            <v>SUBTOTAL MURO DE GABIÃO</v>
          </cell>
          <cell r="J105">
            <v>1080494.3400000001</v>
          </cell>
        </row>
        <row r="107">
          <cell r="A107" t="str">
            <v>2.5</v>
          </cell>
          <cell r="B107" t="str">
            <v>FUNDAÇÕES</v>
          </cell>
          <cell r="J107">
            <v>1603011.1199999999</v>
          </cell>
        </row>
        <row r="108">
          <cell r="A108" t="str">
            <v>2.5.1</v>
          </cell>
          <cell r="B108" t="str">
            <v>COMP.</v>
          </cell>
          <cell r="C108">
            <v>31</v>
          </cell>
          <cell r="D108" t="str">
            <v>FORNECIMENTO E CRAVAÇÃO DE ESTACA PRÉ-MOLDADA DE CONCRETO, SEÇÃO QUADRADA, CAPACIDADE DE 50 E 75 TON</v>
          </cell>
          <cell r="E108" t="str">
            <v>M</v>
          </cell>
          <cell r="F108">
            <v>7024</v>
          </cell>
          <cell r="G108">
            <v>178.15</v>
          </cell>
          <cell r="H108" t="str">
            <v>BDI 1</v>
          </cell>
          <cell r="I108">
            <v>227.28</v>
          </cell>
          <cell r="J108">
            <v>1596414.72</v>
          </cell>
        </row>
        <row r="109">
          <cell r="A109" t="str">
            <v>2.5.2</v>
          </cell>
          <cell r="B109" t="str">
            <v>SINAPI</v>
          </cell>
          <cell r="C109">
            <v>95601</v>
          </cell>
          <cell r="D109" t="str">
            <v>ARRASAMENTO MECANICO DE ESTACA DE CONCRETO ARMADO, DIAMETROS DE ATÉ 40 CM. AF_05/2021</v>
          </cell>
          <cell r="E109" t="str">
            <v>UN</v>
          </cell>
          <cell r="F109">
            <v>276</v>
          </cell>
          <cell r="G109" t="str">
            <v>18,74</v>
          </cell>
          <cell r="H109" t="str">
            <v>BDI 1</v>
          </cell>
          <cell r="I109">
            <v>23.9</v>
          </cell>
          <cell r="J109">
            <v>6596.4</v>
          </cell>
        </row>
        <row r="110">
          <cell r="I110" t="str">
            <v>SUBTOTAL FUNDAÇÕES</v>
          </cell>
          <cell r="J110">
            <v>1603011.1199999999</v>
          </cell>
        </row>
        <row r="112">
          <cell r="I112" t="str">
            <v>SUBTOTAL INFRAESTRUTURA E MOVIMENTAÇÃO DE TERRA</v>
          </cell>
          <cell r="J112">
            <v>6195644.3700000001</v>
          </cell>
        </row>
        <row r="114">
          <cell r="A114">
            <v>3</v>
          </cell>
          <cell r="B114" t="str">
            <v>ESTRUTURA E OUTROS SERVIÇOS</v>
          </cell>
          <cell r="J114">
            <v>5820885.8100000005</v>
          </cell>
        </row>
        <row r="116">
          <cell r="A116" t="str">
            <v>3.1</v>
          </cell>
          <cell r="B116" t="str">
            <v>CONCRETO ARMADO</v>
          </cell>
          <cell r="J116">
            <v>4199572.2299999995</v>
          </cell>
        </row>
        <row r="117">
          <cell r="A117" t="str">
            <v>3.1.1.</v>
          </cell>
          <cell r="B117" t="str">
            <v>COMP.</v>
          </cell>
          <cell r="C117">
            <v>32</v>
          </cell>
          <cell r="D117" t="str">
            <v>ESTRUTURAS DE CONCRETO ARMADO DA CASA DE BOMBAS - CONCRETO USINADO BOMBEADO FCK = 40 MPA C/LANÇAM, ADENSAMENTO, FORMA, ESCORAMENTO, DESFORMA E ARMAÇÃO (UNIDADES POR M3 DE CONCRETO ARMADO)</v>
          </cell>
          <cell r="E117" t="str">
            <v>M3</v>
          </cell>
          <cell r="F117">
            <v>1465.8400000000001</v>
          </cell>
          <cell r="G117">
            <v>2243.96</v>
          </cell>
          <cell r="H117" t="str">
            <v>BDI 1</v>
          </cell>
          <cell r="I117">
            <v>2862.84</v>
          </cell>
          <cell r="J117">
            <v>4196465.38</v>
          </cell>
        </row>
        <row r="118">
          <cell r="A118" t="str">
            <v>3.1.1.1</v>
          </cell>
          <cell r="C118" t="str">
            <v>Custo Parcial</v>
          </cell>
          <cell r="D118" t="str">
            <v>Execução de laje em concreto armado - nível -4,35</v>
          </cell>
          <cell r="E118" t="str">
            <v>M3</v>
          </cell>
          <cell r="F118">
            <v>57.709999999999994</v>
          </cell>
          <cell r="G118">
            <v>2243.96</v>
          </cell>
          <cell r="H118" t="str">
            <v>BDI 1</v>
          </cell>
          <cell r="I118">
            <v>2862.84</v>
          </cell>
          <cell r="J118">
            <v>165214.44999999998</v>
          </cell>
        </row>
        <row r="119">
          <cell r="A119" t="str">
            <v>3.1.1.2</v>
          </cell>
          <cell r="C119" t="str">
            <v>Custo Parcial</v>
          </cell>
          <cell r="D119" t="str">
            <v>Execução de viga em concreto armado - nível -4,35</v>
          </cell>
          <cell r="E119" t="str">
            <v>M3</v>
          </cell>
          <cell r="F119">
            <v>24.929999999999996</v>
          </cell>
          <cell r="G119">
            <v>2243.96</v>
          </cell>
          <cell r="H119" t="str">
            <v>BDI 1</v>
          </cell>
          <cell r="I119">
            <v>2862.84</v>
          </cell>
          <cell r="J119">
            <v>71370.600000000006</v>
          </cell>
        </row>
        <row r="120">
          <cell r="A120" t="str">
            <v>3.1.1.3</v>
          </cell>
          <cell r="C120" t="str">
            <v>Custo Parcial</v>
          </cell>
          <cell r="D120" t="str">
            <v>Execução de viga em concreto armado - nível -1,30</v>
          </cell>
          <cell r="E120" t="str">
            <v>M3</v>
          </cell>
          <cell r="F120">
            <v>3.56</v>
          </cell>
          <cell r="G120">
            <v>2243.96</v>
          </cell>
          <cell r="H120" t="str">
            <v>BDI 1</v>
          </cell>
          <cell r="I120">
            <v>2862.84</v>
          </cell>
          <cell r="J120">
            <v>10191.709999999999</v>
          </cell>
        </row>
        <row r="121">
          <cell r="A121" t="str">
            <v>3.1.1.4</v>
          </cell>
          <cell r="C121" t="str">
            <v>Custo Parcial</v>
          </cell>
          <cell r="D121" t="str">
            <v>Execução de cortina em concreto armado - nível -1,30</v>
          </cell>
          <cell r="E121" t="str">
            <v>M3</v>
          </cell>
          <cell r="F121">
            <v>154.66999999999999</v>
          </cell>
          <cell r="G121">
            <v>2243.96</v>
          </cell>
          <cell r="H121" t="str">
            <v>BDI 1</v>
          </cell>
          <cell r="I121">
            <v>2862.84</v>
          </cell>
          <cell r="J121">
            <v>442795.46</v>
          </cell>
        </row>
        <row r="122">
          <cell r="A122" t="str">
            <v>3.1.1.5</v>
          </cell>
          <cell r="C122" t="str">
            <v>Custo Parcial</v>
          </cell>
          <cell r="D122" t="str">
            <v>Execução de viga em concreto armado - nível -0,75</v>
          </cell>
          <cell r="E122" t="str">
            <v>M3</v>
          </cell>
          <cell r="F122">
            <v>6.21</v>
          </cell>
          <cell r="G122">
            <v>2243.96</v>
          </cell>
          <cell r="H122" t="str">
            <v>BDI 1</v>
          </cell>
          <cell r="I122">
            <v>2862.84</v>
          </cell>
          <cell r="J122">
            <v>17778.23</v>
          </cell>
        </row>
        <row r="123">
          <cell r="A123" t="str">
            <v>3.1.1.6</v>
          </cell>
          <cell r="C123" t="str">
            <v>Custo Parcial</v>
          </cell>
          <cell r="D123" t="str">
            <v>Execução de cortina em concreto armado - nível -0,75</v>
          </cell>
          <cell r="E123" t="str">
            <v>M3</v>
          </cell>
          <cell r="F123">
            <v>186.23</v>
          </cell>
          <cell r="G123">
            <v>2243.96</v>
          </cell>
          <cell r="H123" t="str">
            <v>BDI 1</v>
          </cell>
          <cell r="I123">
            <v>2862.84</v>
          </cell>
          <cell r="J123">
            <v>533146.68999999994</v>
          </cell>
        </row>
        <row r="124">
          <cell r="A124" t="str">
            <v>3.1.1.7</v>
          </cell>
          <cell r="C124" t="str">
            <v>Custo Parcial</v>
          </cell>
          <cell r="D124" t="str">
            <v>Execução de laje em concreto armado - nível 2,00</v>
          </cell>
          <cell r="E124" t="str">
            <v>M3</v>
          </cell>
          <cell r="F124">
            <v>30.459999999999997</v>
          </cell>
          <cell r="G124">
            <v>2243.96</v>
          </cell>
          <cell r="H124" t="str">
            <v>BDI 1</v>
          </cell>
          <cell r="I124">
            <v>2862.84</v>
          </cell>
          <cell r="J124">
            <v>87202.1</v>
          </cell>
        </row>
        <row r="125">
          <cell r="A125" t="str">
            <v>3.1.1.8</v>
          </cell>
          <cell r="C125" t="str">
            <v>Custo Parcial</v>
          </cell>
          <cell r="D125" t="str">
            <v>Execução de viga em concreto armado - nível 2,00</v>
          </cell>
          <cell r="E125" t="str">
            <v>M3</v>
          </cell>
          <cell r="F125">
            <v>5.39</v>
          </cell>
          <cell r="G125">
            <v>2243.96</v>
          </cell>
          <cell r="H125" t="str">
            <v>BDI 1</v>
          </cell>
          <cell r="I125">
            <v>2862.84</v>
          </cell>
          <cell r="J125">
            <v>15430.7</v>
          </cell>
        </row>
        <row r="126">
          <cell r="A126" t="str">
            <v>3.1.1.9</v>
          </cell>
          <cell r="C126" t="str">
            <v>Custo Parcial</v>
          </cell>
          <cell r="D126" t="str">
            <v>Execução de laje em concreto armado - nível 3,60</v>
          </cell>
          <cell r="E126" t="str">
            <v>M3</v>
          </cell>
          <cell r="F126">
            <v>46.62</v>
          </cell>
          <cell r="G126">
            <v>2243.96</v>
          </cell>
          <cell r="H126" t="str">
            <v>BDI 1</v>
          </cell>
          <cell r="I126">
            <v>2862.84</v>
          </cell>
          <cell r="J126">
            <v>133465.60000000001</v>
          </cell>
        </row>
        <row r="127">
          <cell r="A127" t="str">
            <v>3.1.1.10</v>
          </cell>
          <cell r="C127" t="str">
            <v>Custo Parcial</v>
          </cell>
          <cell r="D127" t="str">
            <v>Execução de viga em concreto armado - nível 3,60</v>
          </cell>
          <cell r="E127" t="str">
            <v>M3</v>
          </cell>
          <cell r="F127">
            <v>30.089999999999996</v>
          </cell>
          <cell r="G127">
            <v>2243.96</v>
          </cell>
          <cell r="H127" t="str">
            <v>BDI 1</v>
          </cell>
          <cell r="I127">
            <v>2862.84</v>
          </cell>
          <cell r="J127">
            <v>86142.85</v>
          </cell>
        </row>
        <row r="128">
          <cell r="A128" t="str">
            <v>3.1.1.11</v>
          </cell>
          <cell r="C128" t="str">
            <v>Custo Parcial</v>
          </cell>
          <cell r="D128" t="str">
            <v>Execução de viga em concreto armado - nível 5,25</v>
          </cell>
          <cell r="E128" t="str">
            <v>M3</v>
          </cell>
          <cell r="F128">
            <v>6.5500000000000007</v>
          </cell>
          <cell r="G128">
            <v>2243.96</v>
          </cell>
          <cell r="H128" t="str">
            <v>BDI 1</v>
          </cell>
          <cell r="I128">
            <v>2862.84</v>
          </cell>
          <cell r="J128">
            <v>18751.599999999999</v>
          </cell>
        </row>
        <row r="129">
          <cell r="A129" t="str">
            <v>3.1.1.12</v>
          </cell>
          <cell r="C129" t="str">
            <v>Custo Parcial</v>
          </cell>
          <cell r="D129" t="str">
            <v>Execução de viga em concreto armado - nível 7,20</v>
          </cell>
          <cell r="E129" t="str">
            <v>M3</v>
          </cell>
          <cell r="F129">
            <v>2.16</v>
          </cell>
          <cell r="G129">
            <v>2243.96</v>
          </cell>
          <cell r="H129" t="str">
            <v>BDI 1</v>
          </cell>
          <cell r="I129">
            <v>2862.84</v>
          </cell>
          <cell r="J129">
            <v>6183.73</v>
          </cell>
        </row>
        <row r="130">
          <cell r="A130" t="str">
            <v>3.1.1.13</v>
          </cell>
          <cell r="C130" t="str">
            <v>Custo Parcial</v>
          </cell>
          <cell r="D130" t="str">
            <v>Execução de laje em concreto armado - nível 8,63</v>
          </cell>
          <cell r="E130" t="str">
            <v>M3</v>
          </cell>
          <cell r="F130">
            <v>9.91</v>
          </cell>
          <cell r="G130">
            <v>2243.96</v>
          </cell>
          <cell r="H130" t="str">
            <v>BDI 1</v>
          </cell>
          <cell r="I130">
            <v>2862.84</v>
          </cell>
          <cell r="J130">
            <v>28370.74</v>
          </cell>
        </row>
        <row r="131">
          <cell r="A131" t="str">
            <v>3.1.1.14</v>
          </cell>
          <cell r="C131" t="str">
            <v>Custo Parcial</v>
          </cell>
          <cell r="D131" t="str">
            <v>Execução de viga em concreto armado - nível 8,63</v>
          </cell>
          <cell r="E131" t="str">
            <v>M3</v>
          </cell>
          <cell r="F131">
            <v>27.41</v>
          </cell>
          <cell r="G131">
            <v>2243.96</v>
          </cell>
          <cell r="H131" t="str">
            <v>BDI 1</v>
          </cell>
          <cell r="I131">
            <v>2862.84</v>
          </cell>
          <cell r="J131">
            <v>78470.44</v>
          </cell>
        </row>
        <row r="132">
          <cell r="A132" t="str">
            <v>3.1.1.15</v>
          </cell>
          <cell r="C132" t="str">
            <v>Custo Parcial</v>
          </cell>
          <cell r="D132" t="str">
            <v>Execução de viga em concreto armado - nível 10,50</v>
          </cell>
          <cell r="E132" t="str">
            <v>M3</v>
          </cell>
          <cell r="F132">
            <v>9.6199999999999992</v>
          </cell>
          <cell r="G132">
            <v>2243.96</v>
          </cell>
          <cell r="H132" t="str">
            <v>BDI 1</v>
          </cell>
          <cell r="I132">
            <v>2862.84</v>
          </cell>
          <cell r="J132">
            <v>27540.52</v>
          </cell>
        </row>
        <row r="133">
          <cell r="A133" t="str">
            <v>3.1.1.16</v>
          </cell>
          <cell r="C133" t="str">
            <v>Custo Parcial</v>
          </cell>
          <cell r="D133" t="str">
            <v>Execução de laje em concreto armado - nível cobertura</v>
          </cell>
          <cell r="E133" t="str">
            <v>M3</v>
          </cell>
          <cell r="F133">
            <v>13.779999999999998</v>
          </cell>
          <cell r="G133">
            <v>2243.96</v>
          </cell>
          <cell r="H133" t="str">
            <v>BDI 1</v>
          </cell>
          <cell r="I133">
            <v>2862.84</v>
          </cell>
          <cell r="J133">
            <v>39449.93</v>
          </cell>
        </row>
        <row r="134">
          <cell r="A134" t="str">
            <v>3.1.1.17</v>
          </cell>
          <cell r="C134" t="str">
            <v>Custo Parcial</v>
          </cell>
          <cell r="D134" t="str">
            <v>Execução de viga em concreto armado - nível cobertura</v>
          </cell>
          <cell r="E134" t="str">
            <v>M3</v>
          </cell>
          <cell r="F134">
            <v>12.87</v>
          </cell>
          <cell r="G134">
            <v>2243.96</v>
          </cell>
          <cell r="H134" t="str">
            <v>BDI 1</v>
          </cell>
          <cell r="I134">
            <v>2862.84</v>
          </cell>
          <cell r="J134">
            <v>36844.75</v>
          </cell>
        </row>
        <row r="135">
          <cell r="A135" t="str">
            <v>3.1.1.18</v>
          </cell>
          <cell r="C135" t="str">
            <v>Custo Parcial</v>
          </cell>
          <cell r="D135" t="str">
            <v>Execução de bloco de coroamento em concreto armado</v>
          </cell>
          <cell r="E135" t="str">
            <v>M3</v>
          </cell>
          <cell r="F135">
            <v>20.78</v>
          </cell>
          <cell r="G135">
            <v>2243.96</v>
          </cell>
          <cell r="H135" t="str">
            <v>BDI 1</v>
          </cell>
          <cell r="I135">
            <v>2862.84</v>
          </cell>
          <cell r="J135">
            <v>59489.81</v>
          </cell>
        </row>
        <row r="136">
          <cell r="A136" t="str">
            <v>3.1.1.19</v>
          </cell>
          <cell r="C136" t="str">
            <v>Custo Parcial</v>
          </cell>
          <cell r="D136" t="str">
            <v>Execução de laje em concreto armado - nível -1,90</v>
          </cell>
          <cell r="E136" t="str">
            <v>M3</v>
          </cell>
          <cell r="F136">
            <v>227.66000000000003</v>
          </cell>
          <cell r="G136">
            <v>2243.96</v>
          </cell>
          <cell r="H136" t="str">
            <v>BDI 1</v>
          </cell>
          <cell r="I136">
            <v>2862.84</v>
          </cell>
          <cell r="J136">
            <v>651754.15</v>
          </cell>
        </row>
        <row r="137">
          <cell r="A137" t="str">
            <v>3.1.1.20</v>
          </cell>
          <cell r="C137" t="str">
            <v>Custo Parcial</v>
          </cell>
          <cell r="D137" t="str">
            <v>Execução de viga em concreto armado - nível -1,90</v>
          </cell>
          <cell r="E137" t="str">
            <v>M3</v>
          </cell>
          <cell r="F137">
            <v>35.11</v>
          </cell>
          <cell r="G137">
            <v>2243.96</v>
          </cell>
          <cell r="H137" t="str">
            <v>BDI 1</v>
          </cell>
          <cell r="I137">
            <v>2862.84</v>
          </cell>
          <cell r="J137">
            <v>100514.31</v>
          </cell>
        </row>
        <row r="138">
          <cell r="A138" t="str">
            <v>3.1.1.21</v>
          </cell>
          <cell r="C138" t="str">
            <v>Custo Parcial</v>
          </cell>
          <cell r="D138" t="str">
            <v>Execução de pilares em concreto armado - nível -1,90</v>
          </cell>
          <cell r="E138" t="str">
            <v>M3</v>
          </cell>
          <cell r="F138">
            <v>6.35</v>
          </cell>
          <cell r="G138">
            <v>2243.96</v>
          </cell>
          <cell r="H138" t="str">
            <v>BDI 1</v>
          </cell>
          <cell r="I138">
            <v>2862.84</v>
          </cell>
          <cell r="J138">
            <v>18179.03</v>
          </cell>
        </row>
        <row r="139">
          <cell r="A139" t="str">
            <v>3.1.1.22</v>
          </cell>
          <cell r="C139" t="str">
            <v>Custo Parcial</v>
          </cell>
          <cell r="D139" t="str">
            <v>Execução de laje em concreto armado - nível 1,35</v>
          </cell>
          <cell r="E139" t="str">
            <v>M3</v>
          </cell>
          <cell r="F139">
            <v>3.69</v>
          </cell>
          <cell r="G139">
            <v>2243.96</v>
          </cell>
          <cell r="H139" t="str">
            <v>BDI 1</v>
          </cell>
          <cell r="I139">
            <v>2862.84</v>
          </cell>
          <cell r="J139">
            <v>10563.87</v>
          </cell>
        </row>
        <row r="140">
          <cell r="A140" t="str">
            <v>3.1.1.23</v>
          </cell>
          <cell r="C140" t="str">
            <v>Custo Parcial</v>
          </cell>
          <cell r="D140" t="str">
            <v>Execução de viga em concreto armado - nível 1,35</v>
          </cell>
          <cell r="E140" t="str">
            <v>M3</v>
          </cell>
          <cell r="F140">
            <v>1.5200000000000002</v>
          </cell>
          <cell r="G140">
            <v>2243.96</v>
          </cell>
          <cell r="H140" t="str">
            <v>BDI 1</v>
          </cell>
          <cell r="I140">
            <v>2862.84</v>
          </cell>
          <cell r="J140">
            <v>4351.51</v>
          </cell>
        </row>
        <row r="141">
          <cell r="A141" t="str">
            <v>3.1.1.24</v>
          </cell>
          <cell r="C141" t="str">
            <v>Custo Parcial</v>
          </cell>
          <cell r="D141" t="str">
            <v>Execução de pilares em concreto armado - nível 1,35</v>
          </cell>
          <cell r="E141" t="str">
            <v>M3</v>
          </cell>
          <cell r="F141">
            <v>8.8800000000000008</v>
          </cell>
          <cell r="G141">
            <v>2243.96</v>
          </cell>
          <cell r="H141" t="str">
            <v>BDI 1</v>
          </cell>
          <cell r="I141">
            <v>2862.84</v>
          </cell>
          <cell r="J141">
            <v>25422.01</v>
          </cell>
        </row>
        <row r="142">
          <cell r="A142" t="str">
            <v>3.1.1.25</v>
          </cell>
          <cell r="C142" t="str">
            <v>Custo Parcial</v>
          </cell>
          <cell r="D142" t="str">
            <v>Execução de cortina em concreto armado - nível 1,35</v>
          </cell>
          <cell r="E142" t="str">
            <v>M3</v>
          </cell>
          <cell r="F142">
            <v>246.42999999999998</v>
          </cell>
          <cell r="G142">
            <v>2243.96</v>
          </cell>
          <cell r="H142" t="str">
            <v>BDI 1</v>
          </cell>
          <cell r="I142">
            <v>2862.84</v>
          </cell>
          <cell r="J142">
            <v>705489.66</v>
          </cell>
        </row>
        <row r="143">
          <cell r="A143" t="str">
            <v>3.1.1.26</v>
          </cell>
          <cell r="C143" t="str">
            <v>Custo Parcial</v>
          </cell>
          <cell r="D143" t="str">
            <v>Execução de pilares em concreto armado - nível 1,90</v>
          </cell>
          <cell r="E143" t="str">
            <v>M3</v>
          </cell>
          <cell r="F143">
            <v>0.12</v>
          </cell>
          <cell r="G143">
            <v>2243.96</v>
          </cell>
          <cell r="H143" t="str">
            <v>BDI 1</v>
          </cell>
          <cell r="I143">
            <v>2862.84</v>
          </cell>
          <cell r="J143">
            <v>343.54</v>
          </cell>
        </row>
        <row r="144">
          <cell r="A144" t="str">
            <v>3.1.1.27</v>
          </cell>
          <cell r="C144" t="str">
            <v>Custo Parcial</v>
          </cell>
          <cell r="D144" t="str">
            <v>Execução de cortina em concreto armado - nível 1,90</v>
          </cell>
          <cell r="E144" t="str">
            <v>M3</v>
          </cell>
          <cell r="F144">
            <v>33.15</v>
          </cell>
          <cell r="G144">
            <v>2243.96</v>
          </cell>
          <cell r="H144" t="str">
            <v>BDI 1</v>
          </cell>
          <cell r="I144">
            <v>2862.84</v>
          </cell>
          <cell r="J144">
            <v>94903.14</v>
          </cell>
        </row>
        <row r="145">
          <cell r="A145" t="str">
            <v>3.1.1.28</v>
          </cell>
          <cell r="C145" t="str">
            <v>Custo Parcial</v>
          </cell>
          <cell r="D145" t="str">
            <v>Execução de laje em concreto armado - nível 2,50</v>
          </cell>
          <cell r="E145" t="str">
            <v>M3</v>
          </cell>
          <cell r="F145">
            <v>94.62</v>
          </cell>
          <cell r="G145">
            <v>2243.96</v>
          </cell>
          <cell r="H145" t="str">
            <v>BDI 1</v>
          </cell>
          <cell r="I145">
            <v>2862.84</v>
          </cell>
          <cell r="J145">
            <v>270881.91999999998</v>
          </cell>
        </row>
        <row r="146">
          <cell r="A146" t="str">
            <v>3.1.1.29</v>
          </cell>
          <cell r="C146" t="str">
            <v>Custo Parcial</v>
          </cell>
          <cell r="D146" t="str">
            <v>Execução de viga em concreto armado - nível 2,50</v>
          </cell>
          <cell r="E146" t="str">
            <v>M3</v>
          </cell>
          <cell r="F146">
            <v>0.43</v>
          </cell>
          <cell r="G146">
            <v>2243.96</v>
          </cell>
          <cell r="H146" t="str">
            <v>BDI 1</v>
          </cell>
          <cell r="I146">
            <v>2862.84</v>
          </cell>
          <cell r="J146">
            <v>1231.02</v>
          </cell>
        </row>
        <row r="147">
          <cell r="A147" t="str">
            <v>3.1.1.30</v>
          </cell>
          <cell r="C147" t="str">
            <v>Custo Parcial</v>
          </cell>
          <cell r="D147" t="str">
            <v>Execução de pilares em concreto armado - nível 2,50</v>
          </cell>
          <cell r="E147" t="str">
            <v>M3</v>
          </cell>
          <cell r="F147">
            <v>22.14</v>
          </cell>
          <cell r="G147">
            <v>2243.96</v>
          </cell>
          <cell r="H147" t="str">
            <v>BDI 1</v>
          </cell>
          <cell r="I147">
            <v>2862.84</v>
          </cell>
          <cell r="J147">
            <v>63383.27</v>
          </cell>
        </row>
        <row r="148">
          <cell r="A148" t="str">
            <v>3.1.1.31</v>
          </cell>
          <cell r="C148" t="str">
            <v>Custo Parcial</v>
          </cell>
          <cell r="D148" t="str">
            <v>Execução de cortina em concreto armado - nível 2,50</v>
          </cell>
          <cell r="E148" t="str">
            <v>M3</v>
          </cell>
          <cell r="F148">
            <v>36.159999999999997</v>
          </cell>
          <cell r="G148">
            <v>2243.96</v>
          </cell>
          <cell r="H148" t="str">
            <v>BDI 1</v>
          </cell>
          <cell r="I148">
            <v>2862.84</v>
          </cell>
          <cell r="J148">
            <v>103520.29</v>
          </cell>
        </row>
        <row r="149">
          <cell r="A149" t="str">
            <v>3.1.1.32</v>
          </cell>
          <cell r="C149" t="str">
            <v>Custo Parcial</v>
          </cell>
          <cell r="D149" t="str">
            <v>Execução de viga em concreto armado - nível 3,75</v>
          </cell>
          <cell r="E149" t="str">
            <v>M3</v>
          </cell>
          <cell r="F149">
            <v>1.92</v>
          </cell>
          <cell r="G149">
            <v>2243.96</v>
          </cell>
          <cell r="H149" t="str">
            <v>BDI 1</v>
          </cell>
          <cell r="I149">
            <v>2862.84</v>
          </cell>
          <cell r="J149">
            <v>5496.65</v>
          </cell>
        </row>
        <row r="150">
          <cell r="A150" t="str">
            <v>3.1.1.33</v>
          </cell>
          <cell r="C150" t="str">
            <v>Custo Parcial</v>
          </cell>
          <cell r="D150" t="str">
            <v>Execução de pilares em concreto armado - nível 3,75</v>
          </cell>
          <cell r="E150" t="str">
            <v>M3</v>
          </cell>
          <cell r="F150">
            <v>0.72</v>
          </cell>
          <cell r="G150">
            <v>2243.96</v>
          </cell>
          <cell r="H150" t="str">
            <v>BDI 1</v>
          </cell>
          <cell r="I150">
            <v>2862.84</v>
          </cell>
          <cell r="J150">
            <v>2061.2399999999998</v>
          </cell>
        </row>
        <row r="151">
          <cell r="A151" t="str">
            <v>3.1.1.34</v>
          </cell>
          <cell r="C151" t="str">
            <v>Custo Parcial</v>
          </cell>
          <cell r="D151" t="str">
            <v>Execução de laje em concreto armado - nível -0,75</v>
          </cell>
          <cell r="E151" t="str">
            <v>M3</v>
          </cell>
          <cell r="F151">
            <v>32.07</v>
          </cell>
          <cell r="G151">
            <v>2243.96</v>
          </cell>
          <cell r="H151" t="str">
            <v>BDI 1</v>
          </cell>
          <cell r="I151">
            <v>2862.84</v>
          </cell>
          <cell r="J151">
            <v>91811.27</v>
          </cell>
        </row>
        <row r="152">
          <cell r="A152" t="str">
            <v>3.1.1.35</v>
          </cell>
          <cell r="C152" t="str">
            <v>Custo Parcial</v>
          </cell>
          <cell r="D152" t="str">
            <v>Execução de viga em concreto armado - nível -0,75</v>
          </cell>
          <cell r="E152" t="str">
            <v>M3</v>
          </cell>
          <cell r="F152">
            <v>5.35</v>
          </cell>
          <cell r="G152">
            <v>2243.96</v>
          </cell>
          <cell r="H152" t="str">
            <v>BDI 1</v>
          </cell>
          <cell r="I152">
            <v>2862.84</v>
          </cell>
          <cell r="J152">
            <v>15316.19</v>
          </cell>
        </row>
        <row r="153">
          <cell r="A153" t="str">
            <v>3.1.1.36</v>
          </cell>
          <cell r="C153" t="str">
            <v>Custo Parcial</v>
          </cell>
          <cell r="D153" t="str">
            <v>Execução de pilares em concreto armado - nível -0,75</v>
          </cell>
          <cell r="E153" t="str">
            <v>M3</v>
          </cell>
          <cell r="F153">
            <v>1.04</v>
          </cell>
          <cell r="G153">
            <v>2243.96</v>
          </cell>
          <cell r="H153" t="str">
            <v>BDI 1</v>
          </cell>
          <cell r="I153">
            <v>2862.84</v>
          </cell>
          <cell r="J153">
            <v>2977.35</v>
          </cell>
        </row>
        <row r="154">
          <cell r="A154" t="str">
            <v>3.1.1.37</v>
          </cell>
          <cell r="C154" t="str">
            <v>Custo Parcial</v>
          </cell>
          <cell r="D154" t="str">
            <v>Execução de laje em concreto armado - nível 2,00</v>
          </cell>
          <cell r="E154" t="str">
            <v>M3</v>
          </cell>
          <cell r="F154">
            <v>25.48</v>
          </cell>
          <cell r="G154">
            <v>2243.96</v>
          </cell>
          <cell r="H154" t="str">
            <v>BDI 1</v>
          </cell>
          <cell r="I154">
            <v>2862.84</v>
          </cell>
          <cell r="J154">
            <v>72945.16</v>
          </cell>
        </row>
        <row r="155">
          <cell r="A155" t="str">
            <v>3.1.1.38</v>
          </cell>
          <cell r="C155" t="str">
            <v>Custo Parcial</v>
          </cell>
          <cell r="D155" t="str">
            <v>Execução de viga em concreto armado - nível 2,00</v>
          </cell>
          <cell r="E155" t="str">
            <v>M3</v>
          </cell>
          <cell r="F155">
            <v>1.1399999999999999</v>
          </cell>
          <cell r="G155">
            <v>2243.96</v>
          </cell>
          <cell r="H155" t="str">
            <v>BDI 1</v>
          </cell>
          <cell r="I155">
            <v>2862.84</v>
          </cell>
          <cell r="J155">
            <v>3263.63</v>
          </cell>
        </row>
        <row r="156">
          <cell r="A156" t="str">
            <v>3.1.1.39</v>
          </cell>
          <cell r="C156" t="str">
            <v>Custo Parcial</v>
          </cell>
          <cell r="D156" t="str">
            <v>Execução de pilares em concreto armado - nível 2,00</v>
          </cell>
          <cell r="E156" t="str">
            <v>M3</v>
          </cell>
          <cell r="F156">
            <v>3.61</v>
          </cell>
          <cell r="G156">
            <v>2243.96</v>
          </cell>
          <cell r="H156" t="str">
            <v>BDI 1</v>
          </cell>
          <cell r="I156">
            <v>2862.84</v>
          </cell>
          <cell r="J156">
            <v>10334.85</v>
          </cell>
        </row>
        <row r="157">
          <cell r="A157" t="str">
            <v>3.1.1.40</v>
          </cell>
          <cell r="C157" t="str">
            <v>Custo Parcial</v>
          </cell>
          <cell r="D157" t="str">
            <v>Execução de cortina em concreto armado - nível 2,00</v>
          </cell>
          <cell r="E157" t="str">
            <v>M3</v>
          </cell>
          <cell r="F157">
            <v>29.3</v>
          </cell>
          <cell r="G157">
            <v>2243.96</v>
          </cell>
          <cell r="H157" t="str">
            <v>BDI 1</v>
          </cell>
          <cell r="I157">
            <v>2862.84</v>
          </cell>
          <cell r="J157">
            <v>83881.41</v>
          </cell>
        </row>
        <row r="158">
          <cell r="A158" t="str">
            <v>3.1.2</v>
          </cell>
          <cell r="B158" t="str">
            <v>COMP.</v>
          </cell>
          <cell r="C158">
            <v>133</v>
          </cell>
          <cell r="D158" t="str">
            <v>JUNTA DILATACAO ELASTICA PARA CONCRETO (FUGENBAND) O-12, ATE 5 MCA - FORNECIMENTO E APLICAÇÃO</v>
          </cell>
          <cell r="E158" t="str">
            <v>M</v>
          </cell>
          <cell r="F158">
            <v>24.4</v>
          </cell>
          <cell r="G158">
            <v>99.81</v>
          </cell>
          <cell r="H158" t="str">
            <v>BDI 1</v>
          </cell>
          <cell r="I158">
            <v>127.33</v>
          </cell>
          <cell r="J158">
            <v>3106.85</v>
          </cell>
        </row>
        <row r="159">
          <cell r="I159" t="str">
            <v>SUBTOTAL CONCRETO ARMADO</v>
          </cell>
          <cell r="J159">
            <v>4199572.2299999995</v>
          </cell>
        </row>
        <row r="161">
          <cell r="A161" t="str">
            <v>3.2</v>
          </cell>
          <cell r="B161" t="str">
            <v>ALVENARIAS E COMPLEMENTOS</v>
          </cell>
          <cell r="J161">
            <v>72833.569999999992</v>
          </cell>
        </row>
        <row r="162">
          <cell r="A162" t="str">
            <v>3.2.1</v>
          </cell>
          <cell r="B162" t="str">
            <v>COMP.</v>
          </cell>
          <cell r="C162">
            <v>33</v>
          </cell>
          <cell r="D162" t="str">
            <v>ALVENARIA DE BLOCOS CERAMICOS FURADOS NA HORIZONTAL (E =20 CM), ASSENTADOS EM ARGAMASSA PREPARADA EM BETONEIRA, INCLUÍDO REVESTIMENTO EM CHAPISCO, EMBOÇO, PINTURA - PARA MURETA (H=30 CM) 4,0 M EXTENSÃO</v>
          </cell>
          <cell r="E162" t="str">
            <v>M2</v>
          </cell>
          <cell r="F162">
            <v>4.8599999999999994</v>
          </cell>
          <cell r="G162">
            <v>213.51</v>
          </cell>
          <cell r="H162" t="str">
            <v>BDI 1</v>
          </cell>
          <cell r="I162">
            <v>272.39</v>
          </cell>
          <cell r="J162">
            <v>1323.81</v>
          </cell>
        </row>
        <row r="163">
          <cell r="A163" t="str">
            <v>3.2.2</v>
          </cell>
          <cell r="B163" t="str">
            <v>COMP.</v>
          </cell>
          <cell r="C163">
            <v>34</v>
          </cell>
          <cell r="D163" t="str">
            <v>ALVENARIA DE VEDAÇÃO COM BLOCOS CERÂMICOS FURADOS NA HORIZONTAL (PAREDE DE 15 CM E 25 CM) ASSENTADOS EM ARGAMASSA PREPARADA EM BETONEIRA, INCLUÍDA EXECUÇÃO DE VERGA E CONTRAVERGA MOLDADAS IN LOCO E ENCUNHAMENTO DA PAREDE - PARA CASA DE BOMBAS (SALAS DE COMANDO, MEDIÇÃO, TRANSFORMADOR, DEPÓSITO, COPA E BANHEIRO)</v>
          </cell>
          <cell r="E163" t="str">
            <v>M2</v>
          </cell>
          <cell r="F163">
            <v>210.06</v>
          </cell>
          <cell r="G163">
            <v>109.06</v>
          </cell>
          <cell r="H163" t="str">
            <v>BDI 1</v>
          </cell>
          <cell r="I163">
            <v>139.13</v>
          </cell>
          <cell r="J163">
            <v>29225.64</v>
          </cell>
        </row>
        <row r="164">
          <cell r="A164" t="str">
            <v>3.2.3</v>
          </cell>
          <cell r="B164" t="str">
            <v>COMP.</v>
          </cell>
          <cell r="C164">
            <v>35</v>
          </cell>
          <cell r="D164" t="str">
            <v>ALVENARIA DE VEDAÇÃO COM BLOCOS CERÂMICOS FURADOS NA HORIZONTAL (PAREDE DE 25 CM) ASSENTADOS EM ARGAMASSA PREPARADA EM BETONEIRA E ENCUNHAMENTO - PARA SALA DE MOTOBOMBAS</v>
          </cell>
          <cell r="E164" t="str">
            <v>M2</v>
          </cell>
          <cell r="F164">
            <v>251.86100000000002</v>
          </cell>
          <cell r="G164">
            <v>126.22</v>
          </cell>
          <cell r="H164" t="str">
            <v>BDI 1</v>
          </cell>
          <cell r="I164">
            <v>161.03</v>
          </cell>
          <cell r="J164">
            <v>40557.17</v>
          </cell>
        </row>
        <row r="165">
          <cell r="A165" t="str">
            <v>3.2.4</v>
          </cell>
          <cell r="B165" t="str">
            <v>SINAPI</v>
          </cell>
          <cell r="C165">
            <v>96370</v>
          </cell>
          <cell r="D165" t="str">
            <v>PAREDE COM SISTEMA EM CHAPAS DE GESSO PARA DRYWALL, USO INTERNO, COM UMA FACE SIMPLES E ESTRUTURA METÁLICA COM GUIAS SIMPLES, SEM VÃOS. AF_07/2023_PS</v>
          </cell>
          <cell r="E165" t="str">
            <v>M2</v>
          </cell>
          <cell r="F165">
            <v>19.8</v>
          </cell>
          <cell r="G165" t="str">
            <v>68,37</v>
          </cell>
          <cell r="H165" t="str">
            <v>BDI 1</v>
          </cell>
          <cell r="I165">
            <v>87.22</v>
          </cell>
          <cell r="J165">
            <v>1726.95</v>
          </cell>
        </row>
        <row r="166">
          <cell r="I166" t="str">
            <v>SUBTOTAL ALVENARIAS E COMPLEMENTOS</v>
          </cell>
          <cell r="J166">
            <v>72833.569999999992</v>
          </cell>
        </row>
        <row r="168">
          <cell r="A168" t="str">
            <v>3.3</v>
          </cell>
          <cell r="B168" t="str">
            <v>REVESTIMENTOS E PINTURAS</v>
          </cell>
          <cell r="J168">
            <v>89058.240000000005</v>
          </cell>
        </row>
        <row r="169">
          <cell r="A169" t="str">
            <v>3.3.1</v>
          </cell>
          <cell r="B169" t="str">
            <v>COMP.</v>
          </cell>
          <cell r="C169">
            <v>36</v>
          </cell>
          <cell r="D169" t="str">
            <v>REVESTIMENTO (CHAPISCO E EMBOÇO/MASSA UNICA) ESPESSURA TOTAL DE 25 A 30 MM, C / ARGAMASSA 1:3 PREPARADA EM BETONEIRA, EM PAREDES INTERNAS E EXTERNAS E TETO DA CASA DE BOMBAS (SALAS DE COMANDO, MEDIÇÃO, TRANSFORMADOR, DEPÓSITO, COPA E BANHEIRO)</v>
          </cell>
          <cell r="E169" t="str">
            <v>M2</v>
          </cell>
          <cell r="F169">
            <v>566.83119999999997</v>
          </cell>
          <cell r="G169">
            <v>42.83</v>
          </cell>
          <cell r="H169" t="str">
            <v>BDI 1</v>
          </cell>
          <cell r="I169">
            <v>54.64</v>
          </cell>
          <cell r="J169">
            <v>30971.65</v>
          </cell>
        </row>
        <row r="170">
          <cell r="A170" t="str">
            <v>3.3.2</v>
          </cell>
          <cell r="B170" t="str">
            <v>COMP.</v>
          </cell>
          <cell r="C170">
            <v>37</v>
          </cell>
          <cell r="D170" t="str">
            <v>REVESTIMENTO (CHAPISCO E EMBOÇO/MASSA ÚNICA) ESPESSURA TOTAL DE 25 A 30 MM, C / ARGAMASSA 1:3 PREPARADA EM BETONEIRA, EM PAREDES INTERNAS E EXTERNAS E TETO DA SALA DAS MOTOBOMBAS</v>
          </cell>
          <cell r="E170" t="str">
            <v>M2</v>
          </cell>
          <cell r="F170">
            <v>490.154</v>
          </cell>
          <cell r="G170">
            <v>47.79</v>
          </cell>
          <cell r="H170" t="str">
            <v>BDI 1</v>
          </cell>
          <cell r="I170">
            <v>60.97</v>
          </cell>
          <cell r="J170">
            <v>29884.68</v>
          </cell>
        </row>
        <row r="171">
          <cell r="A171" t="str">
            <v>3.3.3</v>
          </cell>
          <cell r="B171" t="str">
            <v>COMP.</v>
          </cell>
          <cell r="C171">
            <v>40</v>
          </cell>
          <cell r="D171" t="str">
            <v>PINTURA C/ TINTA LÁTEX ACRÍLICA DUAS DE MÃOS COM FUNDO SELADOR EM PAREDES INTERNAS E EXTERNAS E TETO DA CASA DE BOMBAS (SALAS DE COMANDO, MEDIÇÃO, TRANSFORMADOR, DEPÓSITO, COPA E BANHEIRO)</v>
          </cell>
          <cell r="E171" t="str">
            <v>M2</v>
          </cell>
          <cell r="F171">
            <v>566.83119999999997</v>
          </cell>
          <cell r="G171">
            <v>18.16</v>
          </cell>
          <cell r="H171" t="str">
            <v>BDI 1</v>
          </cell>
          <cell r="I171">
            <v>23.16</v>
          </cell>
          <cell r="J171">
            <v>13127.81</v>
          </cell>
        </row>
        <row r="172">
          <cell r="A172" t="str">
            <v>3.3.4</v>
          </cell>
          <cell r="B172" t="str">
            <v>COMP.</v>
          </cell>
          <cell r="C172">
            <v>41</v>
          </cell>
          <cell r="D172" t="str">
            <v>PINTURA C/ TINTA LÁTEX ACRÍLICA DUAS DE MÃOS COM FUNDO SELADOR EM PAREDES INTERNAS E EXTERNAS E TETO DA SALA DAS MOTOBOMBAS</v>
          </cell>
          <cell r="E172" t="str">
            <v>M2</v>
          </cell>
          <cell r="F172">
            <v>490.154</v>
          </cell>
          <cell r="G172">
            <v>17.940000000000001</v>
          </cell>
          <cell r="H172" t="str">
            <v>BDI 1</v>
          </cell>
          <cell r="I172">
            <v>22.88</v>
          </cell>
          <cell r="J172">
            <v>11214.72</v>
          </cell>
        </row>
        <row r="173">
          <cell r="A173" t="str">
            <v>3.3.5</v>
          </cell>
          <cell r="B173" t="str">
            <v>COMP.</v>
          </cell>
          <cell r="C173">
            <v>38</v>
          </cell>
          <cell r="D173" t="str">
            <v>REVESTIMENTO CERÂMICO PARA PISO E PAREDES INTERNAS (H=2,5 M) COM PLACAS TIPO ESMALTADAS (25CM X 25CM) PARA BANHEIRO</v>
          </cell>
          <cell r="E173" t="str">
            <v>M2</v>
          </cell>
          <cell r="F173">
            <v>20.82</v>
          </cell>
          <cell r="G173">
            <v>57.74</v>
          </cell>
          <cell r="H173" t="str">
            <v>BDI 1</v>
          </cell>
          <cell r="I173">
            <v>73.66</v>
          </cell>
          <cell r="J173">
            <v>1533.6</v>
          </cell>
        </row>
        <row r="174">
          <cell r="A174" t="str">
            <v>3.3.6</v>
          </cell>
          <cell r="B174" t="str">
            <v>COMP.</v>
          </cell>
          <cell r="C174">
            <v>42</v>
          </cell>
          <cell r="D174" t="str">
            <v>FORRO EM RÉGUAS DE PVC FRISADO, INCLUSIVE ESTRUTURA DE FIXAÇÃO, PARA BANHEIRO E SALA DE COPA</v>
          </cell>
          <cell r="E174" t="str">
            <v>M2</v>
          </cell>
          <cell r="F174">
            <v>23.155999999999999</v>
          </cell>
          <cell r="G174">
            <v>78.73</v>
          </cell>
          <cell r="H174" t="str">
            <v>BDI 1</v>
          </cell>
          <cell r="I174">
            <v>100.44</v>
          </cell>
          <cell r="J174">
            <v>2325.7800000000002</v>
          </cell>
        </row>
        <row r="175">
          <cell r="I175" t="str">
            <v>SUBTOTAL REVESTIMENTOS E PINTURAS</v>
          </cell>
          <cell r="J175">
            <v>89058.240000000005</v>
          </cell>
        </row>
        <row r="177">
          <cell r="A177" t="str">
            <v>3.4</v>
          </cell>
          <cell r="B177" t="str">
            <v>ESQUADRIAS</v>
          </cell>
          <cell r="J177">
            <v>189146.87</v>
          </cell>
        </row>
        <row r="178">
          <cell r="A178" t="str">
            <v>3.4.1</v>
          </cell>
          <cell r="B178" t="str">
            <v>COMP.</v>
          </cell>
          <cell r="C178">
            <v>39</v>
          </cell>
          <cell r="D178" t="str">
            <v>PEITORIL PRÉ MOLDADO DE GRANILITE LARGURA DE 15 CM ASSENTADO COM ARGAMASSA DE CIMENTO COLANTE - FORNECIMENTO E ASSENTAMENTO</v>
          </cell>
          <cell r="E178" t="str">
            <v>M</v>
          </cell>
          <cell r="F178">
            <v>14.059999999999999</v>
          </cell>
          <cell r="G178">
            <v>41.705249999999999</v>
          </cell>
          <cell r="H178" t="str">
            <v>BDI 1</v>
          </cell>
          <cell r="I178">
            <v>53.2</v>
          </cell>
          <cell r="J178">
            <v>747.99</v>
          </cell>
        </row>
        <row r="179">
          <cell r="A179" t="str">
            <v>3.4.2</v>
          </cell>
          <cell r="B179" t="str">
            <v>COMP.</v>
          </cell>
          <cell r="C179">
            <v>104</v>
          </cell>
          <cell r="D179" t="str">
            <v>JA01 E JA02 - JANELA MISTA - FIXA BASCULANTE EM ALUMINIO ANODIZADO PARA SALA DE BOMBAS, DIMENSÕES 3,15 M X 2,60 M - FORNECIMENTO (INCLUIDO VIDRO) E INSTALAÇÃO</v>
          </cell>
          <cell r="E179" t="str">
            <v>UN</v>
          </cell>
          <cell r="F179">
            <v>10</v>
          </cell>
          <cell r="G179">
            <v>6242.9500000000007</v>
          </cell>
          <cell r="H179" t="str">
            <v>BDI 1</v>
          </cell>
          <cell r="I179">
            <v>7964.75</v>
          </cell>
          <cell r="J179">
            <v>79647.5</v>
          </cell>
        </row>
        <row r="180">
          <cell r="A180" t="str">
            <v>3.4.3</v>
          </cell>
          <cell r="B180" t="str">
            <v>COMP.</v>
          </cell>
          <cell r="C180">
            <v>105</v>
          </cell>
          <cell r="D180" t="str">
            <v>JA03 - JANELA BASCULANTE EM ALUNINIO ANODIZADO C/ GRADE EXTERNA PARA SANITÁRIO, DIMENSÕES 0,60 M X 0,60 M  - FORNECIMENTO (INCLUIDO VIDRO) E INSTALAÇÃO</v>
          </cell>
          <cell r="E180" t="str">
            <v>UN</v>
          </cell>
          <cell r="F180">
            <v>1</v>
          </cell>
          <cell r="G180">
            <v>605.81000000000006</v>
          </cell>
          <cell r="H180" t="str">
            <v>BDI 1</v>
          </cell>
          <cell r="I180">
            <v>772.89</v>
          </cell>
          <cell r="J180">
            <v>772.89</v>
          </cell>
        </row>
        <row r="181">
          <cell r="A181" t="str">
            <v>3.4.4</v>
          </cell>
          <cell r="B181" t="str">
            <v>COMP.</v>
          </cell>
          <cell r="C181">
            <v>106</v>
          </cell>
          <cell r="D181" t="str">
            <v>JA04 - JANELA FIXA COM VENEZIANAS DUPLAS INVERTIDAS EM ALUMINIO ANODIZADO PARA SUBESTAÇÃO, DIMENSÕES 3,90 M X 2,0 M - FORNECIMENTO (INCLUIDO VIDRO) E INSTALAÇÃO</v>
          </cell>
          <cell r="E181" t="str">
            <v>UN</v>
          </cell>
          <cell r="F181">
            <v>1</v>
          </cell>
          <cell r="G181">
            <v>5366.68</v>
          </cell>
          <cell r="H181" t="str">
            <v>BDI 1</v>
          </cell>
          <cell r="I181">
            <v>6846.81</v>
          </cell>
          <cell r="J181">
            <v>6846.81</v>
          </cell>
        </row>
        <row r="182">
          <cell r="A182" t="str">
            <v>3.4.5</v>
          </cell>
          <cell r="B182" t="str">
            <v>COMP.</v>
          </cell>
          <cell r="C182">
            <v>107</v>
          </cell>
          <cell r="D182" t="str">
            <v>JA05 - JANELA FIXA E BASCULANTE EM CHAPA EM ALUMINIO ANODIZADO PARA SALA DE COMANDO, DIMENSÕES 2,0 M X 1,4 M - FORNECIMENTO (INCLUIDO VIDRO) E INSTALAÇÃO</v>
          </cell>
          <cell r="E182" t="str">
            <v>UN</v>
          </cell>
          <cell r="F182">
            <v>1</v>
          </cell>
          <cell r="G182">
            <v>2139.06</v>
          </cell>
          <cell r="H182" t="str">
            <v>BDI 1</v>
          </cell>
          <cell r="I182">
            <v>2729.01</v>
          </cell>
          <cell r="J182">
            <v>2729.01</v>
          </cell>
        </row>
        <row r="183">
          <cell r="A183" t="str">
            <v>3.4.6</v>
          </cell>
          <cell r="B183" t="str">
            <v>COMP.</v>
          </cell>
          <cell r="C183">
            <v>108</v>
          </cell>
          <cell r="D183" t="str">
            <v>JA06 - JANELA BASCULANTE EM ALUMINIO ANODIZADO PARA COPA, DIMENSÕES 0,7 M X 1,2 M  - FORNECIMENTO (INCLUIDO VIDRO) E INSTALAÇÃO</v>
          </cell>
          <cell r="E183" t="str">
            <v>UN</v>
          </cell>
          <cell r="F183">
            <v>1</v>
          </cell>
          <cell r="G183">
            <v>1044.77</v>
          </cell>
          <cell r="H183" t="str">
            <v>BDI 1</v>
          </cell>
          <cell r="I183">
            <v>1332.91</v>
          </cell>
          <cell r="J183">
            <v>1332.91</v>
          </cell>
        </row>
        <row r="184">
          <cell r="A184" t="str">
            <v>3.4.7</v>
          </cell>
          <cell r="B184" t="str">
            <v>COMP.</v>
          </cell>
          <cell r="C184">
            <v>109</v>
          </cell>
          <cell r="D184" t="str">
            <v>PA01 - PORTA 2 FOLHAS DE ABRIR COM VENEZIANAS DUPLAS INVERTIDAS EM ALUMINIO ANODIZADO, PARA SUBESTAÇÃO, DIMENSÕES 2,40 M X 3,0 M - FORNECIMENTO E INSTALAÇÃO</v>
          </cell>
          <cell r="E184" t="str">
            <v>UN</v>
          </cell>
          <cell r="F184">
            <v>1</v>
          </cell>
          <cell r="G184">
            <v>7586.2099999999991</v>
          </cell>
          <cell r="H184" t="str">
            <v>BDI 1</v>
          </cell>
          <cell r="I184">
            <v>9678.48</v>
          </cell>
          <cell r="J184">
            <v>9678.48</v>
          </cell>
        </row>
        <row r="185">
          <cell r="A185" t="str">
            <v>3.4.8</v>
          </cell>
          <cell r="B185" t="str">
            <v>COMP.</v>
          </cell>
          <cell r="C185">
            <v>110</v>
          </cell>
          <cell r="D185" t="str">
            <v>PA02 - PORTA 2 FOLHAS DE ABRIR COM VENEZIANAS DUPLAS INVERTIDAS EM ALUMINIO ANODIZADO, PARA SALA DE MEDIÇÃO, DIMENSÕES 1,40 M X 2,40 M - FORNECIMENTO E INSTALAÇÃO</v>
          </cell>
          <cell r="E185" t="str">
            <v>UN</v>
          </cell>
          <cell r="F185">
            <v>1</v>
          </cell>
          <cell r="G185">
            <v>3559.34</v>
          </cell>
          <cell r="H185" t="str">
            <v>BDI 1</v>
          </cell>
          <cell r="I185">
            <v>4541</v>
          </cell>
          <cell r="J185">
            <v>4541</v>
          </cell>
        </row>
        <row r="186">
          <cell r="A186" t="str">
            <v>3.4.9</v>
          </cell>
          <cell r="B186" t="str">
            <v>COMP.</v>
          </cell>
          <cell r="C186">
            <v>111</v>
          </cell>
          <cell r="D186" t="str">
            <v>PA03 - PORTA 2 FOLHAS DE ABRIR COM VENEZIANAS DUPLAS INVERTIDAS EM ALUMINIO ANODIZADO, PARA SUBESTAÇÃO, DIMENSÕES 2,0 M X 2,40 M - FORNECIMENTO E INSTALAÇÃO</v>
          </cell>
          <cell r="E186" t="str">
            <v>UN</v>
          </cell>
          <cell r="F186">
            <v>1</v>
          </cell>
          <cell r="G186">
            <v>3671.0699999999997</v>
          </cell>
          <cell r="H186" t="str">
            <v>BDI 1</v>
          </cell>
          <cell r="I186">
            <v>4683.55</v>
          </cell>
          <cell r="J186">
            <v>4683.55</v>
          </cell>
        </row>
        <row r="187">
          <cell r="A187" t="str">
            <v>3.4.10</v>
          </cell>
          <cell r="B187" t="str">
            <v>COMP.</v>
          </cell>
          <cell r="C187">
            <v>112</v>
          </cell>
          <cell r="D187" t="str">
            <v>PA04 - PORTA SIMPLES DE ABRIR EM ALUMINIO ANODIZADO, FECHAMENTO COM CHAPA LISA PARA SALA DE COMENDO, DIMENSÕES 1,0 M X 2,30 M - FORNECIMENTO E INSTALAÇÃO</v>
          </cell>
          <cell r="E187" t="str">
            <v>UN</v>
          </cell>
          <cell r="F187">
            <v>2</v>
          </cell>
          <cell r="G187">
            <v>2473.15</v>
          </cell>
          <cell r="H187" t="str">
            <v>BDI 1</v>
          </cell>
          <cell r="I187">
            <v>3155.24</v>
          </cell>
          <cell r="J187">
            <v>6310.48</v>
          </cell>
        </row>
        <row r="188">
          <cell r="A188" t="str">
            <v>3.4.11</v>
          </cell>
          <cell r="B188" t="str">
            <v>COMP.</v>
          </cell>
          <cell r="C188">
            <v>113</v>
          </cell>
          <cell r="D188" t="str">
            <v>PA05 - PORTA SIMPLES DE ABRIR EM ALUMINIO ANODIZADO PARA COPA, DIMENSÕES 0,80 M X 2,40 M - FORNECIMENTO E INSTALAÇÃO</v>
          </cell>
          <cell r="E188" t="str">
            <v>UN</v>
          </cell>
          <cell r="F188">
            <v>1</v>
          </cell>
          <cell r="G188">
            <v>2020.84</v>
          </cell>
          <cell r="H188" t="str">
            <v>BDI 1</v>
          </cell>
          <cell r="I188">
            <v>2578.1799999999998</v>
          </cell>
          <cell r="J188">
            <v>2578.1799999999998</v>
          </cell>
        </row>
        <row r="189">
          <cell r="A189" t="str">
            <v>3.4.12</v>
          </cell>
          <cell r="B189" t="str">
            <v>SINAPI</v>
          </cell>
          <cell r="C189">
            <v>90842</v>
          </cell>
          <cell r="D189" t="str">
            <v>KIT DE PORTA DE MADEIRA PARA PINTURA, SEMI-OCA (LEVE OU MÉDIA), PADRÃO MÉDIO, 70X210CM, ESPESSURA DE 3,5CM, ITENS INCLUSOS: DOBRADIÇAS, MONTAGEM E INSTALAÇÃO DO BATENTE, FECHADURA COM EXECUÇÃO DO FURO - FORNECIMENTO E INSTALAÇÃO. AF_12/2019</v>
          </cell>
          <cell r="E189" t="str">
            <v>UN</v>
          </cell>
          <cell r="F189">
            <v>2</v>
          </cell>
          <cell r="G189" t="str">
            <v>1.317,81</v>
          </cell>
          <cell r="H189" t="str">
            <v>BDI 1</v>
          </cell>
          <cell r="I189">
            <v>1681.26</v>
          </cell>
          <cell r="J189">
            <v>3362.52</v>
          </cell>
        </row>
        <row r="190">
          <cell r="A190" t="str">
            <v>3.4.13</v>
          </cell>
          <cell r="B190" t="str">
            <v>SINAPI</v>
          </cell>
          <cell r="C190">
            <v>91306</v>
          </cell>
          <cell r="D190" t="str">
            <v>FECHADURA DE EMBUTIR PARA PORTAS INTERNAS, COMPLETA, ACABAMENTO PADRÃO MÉDIO, COM EXECUÇÃO DE FURO - FORNECIMENTO E INSTALAÇÃO. AF_12/2019</v>
          </cell>
          <cell r="E190" t="str">
            <v>UN</v>
          </cell>
          <cell r="F190">
            <v>8</v>
          </cell>
          <cell r="G190" t="str">
            <v>185,88</v>
          </cell>
          <cell r="H190" t="str">
            <v>BDI 1</v>
          </cell>
          <cell r="I190">
            <v>237.14</v>
          </cell>
          <cell r="J190">
            <v>1897.12</v>
          </cell>
        </row>
        <row r="191">
          <cell r="A191" t="str">
            <v>3.4.14</v>
          </cell>
          <cell r="B191" t="str">
            <v>COMP.</v>
          </cell>
          <cell r="C191">
            <v>45</v>
          </cell>
          <cell r="D191" t="str">
            <v>CORTINA METÁLICA AUTOMATIZADA PARA ENTRADA DE VEÍCULOS, CHAPA PERFURADA A 2,0M ALTURA, PINTURA ELETROSTÁTICA, C/ SOLEIRA E GUIAS LATERAIS, MOTOR CAPAC. 600KG - FORNECIMENTO E INSTALAÇÃO</v>
          </cell>
          <cell r="E191" t="str">
            <v>UN</v>
          </cell>
          <cell r="F191">
            <v>1</v>
          </cell>
          <cell r="G191">
            <v>14524.210000000001</v>
          </cell>
          <cell r="H191" t="str">
            <v>BDI 1</v>
          </cell>
          <cell r="I191">
            <v>18529.98</v>
          </cell>
          <cell r="J191">
            <v>18529.98</v>
          </cell>
        </row>
        <row r="192">
          <cell r="A192" t="str">
            <v>3.4.15</v>
          </cell>
          <cell r="B192" t="str">
            <v>COMP.</v>
          </cell>
          <cell r="C192">
            <v>46</v>
          </cell>
          <cell r="D192" t="str">
            <v>BRISE METÁLICO FIXO, COM PAINEL INCLINADO (60º) COM LÂMINAS EM CHAPA DE AÇO 17 CM, ESTRUTURA AUXILIAR DE FIXAÇÃO, VÃO 3,40 M E ALTURA 3,20 M, ESPESSURA MÍNIMA DE 4MM - FORNECIMENTO E INSTALAÇÃO</v>
          </cell>
          <cell r="E192" t="str">
            <v>UN</v>
          </cell>
          <cell r="F192">
            <v>5</v>
          </cell>
          <cell r="G192">
            <v>7130.9699999999993</v>
          </cell>
          <cell r="H192" t="str">
            <v>BDI 1</v>
          </cell>
          <cell r="I192">
            <v>9097.69</v>
          </cell>
          <cell r="J192">
            <v>45488.45</v>
          </cell>
        </row>
        <row r="193">
          <cell r="I193" t="str">
            <v>SUBTOTAL ESQUADRIAS</v>
          </cell>
          <cell r="J193">
            <v>189146.87</v>
          </cell>
        </row>
        <row r="195">
          <cell r="A195" t="str">
            <v>3.5</v>
          </cell>
          <cell r="B195" t="str">
            <v>PAVIMENTAÇÕES</v>
          </cell>
          <cell r="J195">
            <v>499377.17</v>
          </cell>
        </row>
        <row r="196">
          <cell r="A196" t="str">
            <v>3.5.1</v>
          </cell>
          <cell r="B196" t="str">
            <v>COMP.</v>
          </cell>
          <cell r="C196">
            <v>47</v>
          </cell>
          <cell r="D196" t="str">
            <v xml:space="preserve">CONTRAPISO REFORÇADO EM ARGAMASSA TRAÇO 1:4 (CIMENTO E AREIA), PREPARO MECÂNICO COM BETONEIRA 400 L, APLICADO SOBRE LAJE SECA, NÃO ADERIDO, ESPESSURA 5CM </v>
          </cell>
          <cell r="E196" t="str">
            <v>M2</v>
          </cell>
          <cell r="F196">
            <v>415.69999999999993</v>
          </cell>
          <cell r="G196">
            <v>53.89</v>
          </cell>
          <cell r="H196" t="str">
            <v>BDI 1</v>
          </cell>
          <cell r="I196">
            <v>68.75</v>
          </cell>
          <cell r="J196">
            <v>28579.37</v>
          </cell>
        </row>
        <row r="197">
          <cell r="A197" t="str">
            <v>3.5.2</v>
          </cell>
          <cell r="B197" t="str">
            <v>COMP.</v>
          </cell>
          <cell r="C197">
            <v>48</v>
          </cell>
          <cell r="D197" t="str">
            <v>ENCHIMENTO DE PISO COM CONCRETO FCK 25 MPA, PARA SALA DE MOTOBOMBAS - FORNECIMENTO E IMPLANTAÇÃO</v>
          </cell>
          <cell r="E197" t="str">
            <v>M3</v>
          </cell>
          <cell r="F197">
            <v>6.1613999999999995</v>
          </cell>
          <cell r="G197">
            <v>580.66999999999996</v>
          </cell>
          <cell r="H197" t="str">
            <v>BDI 2</v>
          </cell>
          <cell r="I197">
            <v>673.11</v>
          </cell>
          <cell r="J197">
            <v>4147.29</v>
          </cell>
        </row>
        <row r="198">
          <cell r="A198" t="str">
            <v>3.5.3</v>
          </cell>
          <cell r="B198" t="str">
            <v>COMP.</v>
          </cell>
          <cell r="C198">
            <v>49</v>
          </cell>
          <cell r="D198" t="str">
            <v>PISO EM  BASALTO TEAR POLIDO (50CM X 50CM) PARA CASA DE BOMBAS, SALA DAS MOTOBOMBAS (CIRCULAÇÃO) E PLATAFORMA DESCOBERTA - FORNECIMENTO E IMPLANTAÇÃO</v>
          </cell>
          <cell r="E198" t="str">
            <v>M2</v>
          </cell>
          <cell r="F198">
            <v>415.69999999999993</v>
          </cell>
          <cell r="G198">
            <v>251.51999999999998</v>
          </cell>
          <cell r="H198" t="str">
            <v>BDI 1</v>
          </cell>
          <cell r="I198">
            <v>320.88</v>
          </cell>
          <cell r="J198">
            <v>133389.81</v>
          </cell>
        </row>
        <row r="199">
          <cell r="A199" t="str">
            <v>3.5.4</v>
          </cell>
          <cell r="B199" t="str">
            <v>COMP.</v>
          </cell>
          <cell r="C199">
            <v>50</v>
          </cell>
          <cell r="D199" t="str">
            <v>PISO DE ESCADA COM PLACAS DE BASALTO DE LARGURA 25 CM - FORNECIMENTO E IMPLANTAÇÃO</v>
          </cell>
          <cell r="E199" t="str">
            <v>M</v>
          </cell>
          <cell r="F199">
            <v>103.4</v>
          </cell>
          <cell r="G199">
            <v>218.34999999999997</v>
          </cell>
          <cell r="H199" t="str">
            <v>BDI 1</v>
          </cell>
          <cell r="I199">
            <v>278.57</v>
          </cell>
          <cell r="J199">
            <v>28804.13</v>
          </cell>
        </row>
        <row r="200">
          <cell r="A200" t="str">
            <v>3.5.5</v>
          </cell>
          <cell r="B200" t="str">
            <v>COMP.</v>
          </cell>
          <cell r="C200">
            <v>51</v>
          </cell>
          <cell r="D200" t="str">
            <v>RAMPA DE ACESSO DE VEÍCULOS PARA A SALA DAS MOTOBOMBAS EM CONCRETO ARMADO FCK 40 MPA, INCLUINDO BASE COMPACTADA E REVESTIMENTO EM PISO DE CONCRETO E=10CM - EXECUÇÃO</v>
          </cell>
          <cell r="E200" t="str">
            <v>M2</v>
          </cell>
          <cell r="F200">
            <v>25.26</v>
          </cell>
          <cell r="G200">
            <v>479.92</v>
          </cell>
          <cell r="H200" t="str">
            <v>BDI 1</v>
          </cell>
          <cell r="I200">
            <v>612.28</v>
          </cell>
          <cell r="J200">
            <v>15466.19</v>
          </cell>
        </row>
        <row r="201">
          <cell r="A201" t="str">
            <v>3.5.6</v>
          </cell>
          <cell r="B201" t="str">
            <v>COMP.</v>
          </cell>
          <cell r="C201">
            <v>52</v>
          </cell>
          <cell r="D201" t="str">
            <v>BASE COM BRITA GRADUADA SIMPLES PARA PATIO EXTERNO, ESPESSURA 30 CM, INCLUÍDO TRANSPORTE DA PEDREIRA (DMT=25,9 KM) - LANÇAMENTO E COMPACTAÇÃO MECÂNICA</v>
          </cell>
          <cell r="E201" t="str">
            <v>M3</v>
          </cell>
          <cell r="F201">
            <v>391.38899999999995</v>
          </cell>
          <cell r="G201">
            <v>176.81</v>
          </cell>
          <cell r="H201" t="str">
            <v>BDI 1</v>
          </cell>
          <cell r="I201">
            <v>225.57</v>
          </cell>
          <cell r="J201">
            <v>88285.61</v>
          </cell>
        </row>
        <row r="202">
          <cell r="A202" t="str">
            <v>3.5.7</v>
          </cell>
          <cell r="B202" t="str">
            <v>COMP.</v>
          </cell>
          <cell r="C202">
            <v>53</v>
          </cell>
          <cell r="D202" t="str">
            <v>PÁTIO EXTERNO EM PISO INTERTRAVADO, COM BLOCO RETANGULAR COR NATURAL DE 20 X 10 CM, ESPESSURA 8 CM, COM LASTRO DE AREIA 7CM - FONECIMENTO E IMPLANTAÇÃO</v>
          </cell>
          <cell r="E202" t="str">
            <v>M2</v>
          </cell>
          <cell r="F202">
            <v>1734.6299999999999</v>
          </cell>
          <cell r="G202">
            <v>88.940000000000012</v>
          </cell>
          <cell r="H202" t="str">
            <v>BDI 1</v>
          </cell>
          <cell r="I202">
            <v>113.46</v>
          </cell>
          <cell r="J202">
            <v>196811.11</v>
          </cell>
        </row>
        <row r="203">
          <cell r="A203" t="str">
            <v>3.5.8</v>
          </cell>
          <cell r="B203" t="str">
            <v>COMP.</v>
          </cell>
          <cell r="C203">
            <v>54</v>
          </cell>
          <cell r="D203" t="str">
            <v>MEIO FIO (DIMENSÕES 100 X 15/13 X 20 CM) NO PATIO DE ENTRADA DE VEÍCULOS (EXTERNA À CASA DE BOMBAS) - FORNECIMENTO E IMPLANTAÇÃO</v>
          </cell>
          <cell r="E203" t="str">
            <v>M</v>
          </cell>
          <cell r="F203">
            <v>68.25</v>
          </cell>
          <cell r="G203">
            <v>44.72</v>
          </cell>
          <cell r="H203" t="str">
            <v>BDI 1</v>
          </cell>
          <cell r="I203">
            <v>57.05</v>
          </cell>
          <cell r="J203">
            <v>3893.66</v>
          </cell>
        </row>
        <row r="204">
          <cell r="I204" t="str">
            <v>SUBTOTAL PAVIMENTAÇÕES</v>
          </cell>
          <cell r="J204">
            <v>499377.17</v>
          </cell>
        </row>
        <row r="206">
          <cell r="A206" t="str">
            <v>3.6</v>
          </cell>
          <cell r="B206" t="str">
            <v>COBERTURAS</v>
          </cell>
          <cell r="J206">
            <v>130333.02999999998</v>
          </cell>
        </row>
        <row r="207">
          <cell r="A207" t="str">
            <v>3.6.1</v>
          </cell>
          <cell r="B207" t="str">
            <v>COMP.</v>
          </cell>
          <cell r="C207">
            <v>55</v>
          </cell>
          <cell r="D207" t="str">
            <v>FABRICAÇÃO E INSTALAÇÃO DE MEIA TESOURA TRELIÇADA EM AÇO APOIADA, VÃO DE 13,40 M, INCLINAÇÃO DE 5,0%, COMPOSTA POR PERFIS DE AÇO LAMINADO GALVANIZADO SOLDADO, INCLUSO IÇAMENTO - P/ COBERTURA DA SALA DE MOTOBOMBAS</v>
          </cell>
          <cell r="E207" t="str">
            <v>UN</v>
          </cell>
          <cell r="F207">
            <v>6</v>
          </cell>
          <cell r="G207">
            <v>3146.34</v>
          </cell>
          <cell r="H207" t="str">
            <v>BDI 1</v>
          </cell>
          <cell r="I207">
            <v>4014.1</v>
          </cell>
          <cell r="J207">
            <v>24084.6</v>
          </cell>
        </row>
        <row r="208">
          <cell r="A208" t="str">
            <v>3.6.2</v>
          </cell>
          <cell r="B208" t="str">
            <v>COMP.</v>
          </cell>
          <cell r="C208">
            <v>56</v>
          </cell>
          <cell r="D208" t="str">
            <v>FABRICAÇÃO E INSTALAÇÃO DE MEIA TESOURA TRELIÇADA EM AÇO APOIADA, VÃO DE 9,7 M, INCLINAÇÃO DE 4,5%, COMPOSTA POR PERFIS DE AÇO LAMINADO GALVANIZADO SOLDADO, INCLUSO IÇAMENTO - P/ COBERTURA DA CASA DE BOMBAS</v>
          </cell>
          <cell r="E208" t="str">
            <v>UN</v>
          </cell>
          <cell r="F208">
            <v>5</v>
          </cell>
          <cell r="G208">
            <v>2277.56</v>
          </cell>
          <cell r="H208" t="str">
            <v>BDI 1</v>
          </cell>
          <cell r="I208">
            <v>2905.71</v>
          </cell>
          <cell r="J208">
            <v>14528.55</v>
          </cell>
        </row>
        <row r="209">
          <cell r="A209" t="str">
            <v>3.6.3</v>
          </cell>
          <cell r="B209" t="str">
            <v>SINAPI</v>
          </cell>
          <cell r="C209">
            <v>92580</v>
          </cell>
          <cell r="D209" t="str">
            <v>TRAMA DE AÇO COMPOSTA POR TERÇAS PARA TELHADOS DE ATÉ 2 ÁGUAS PARA TELHA ONDULADA DE FIBROCIMENTO, METÁLICA, PLÁSTICA OU TERMOACÚSTICA, INCLUSO TRANSPORTE VERTICAL. AF_07/2019</v>
          </cell>
          <cell r="E209" t="str">
            <v>M2</v>
          </cell>
          <cell r="F209">
            <v>376.97</v>
          </cell>
          <cell r="G209" t="str">
            <v>63,71</v>
          </cell>
          <cell r="H209" t="str">
            <v>BDI 1</v>
          </cell>
          <cell r="I209">
            <v>81.28</v>
          </cell>
          <cell r="J209">
            <v>30640.12</v>
          </cell>
        </row>
        <row r="210">
          <cell r="A210" t="str">
            <v>3.6.4</v>
          </cell>
          <cell r="B210" t="str">
            <v>SINAPI</v>
          </cell>
          <cell r="C210">
            <v>94213</v>
          </cell>
          <cell r="D210" t="str">
            <v>TELHAMENTO COM TELHA DE AÇO/ALUMÍNIO E = 0,5 MM, COM ATÉ 2 ÁGUAS, INCLUSO IÇAMENTO. AF_07/2019</v>
          </cell>
          <cell r="E210" t="str">
            <v>M2</v>
          </cell>
          <cell r="F210">
            <v>376.97</v>
          </cell>
          <cell r="G210" t="str">
            <v>59,81</v>
          </cell>
          <cell r="H210" t="str">
            <v>BDI 1</v>
          </cell>
          <cell r="I210">
            <v>76.3</v>
          </cell>
          <cell r="J210">
            <v>28762.81</v>
          </cell>
        </row>
        <row r="211">
          <cell r="A211" t="str">
            <v>3.6.5</v>
          </cell>
          <cell r="B211" t="str">
            <v>COMP.</v>
          </cell>
          <cell r="C211">
            <v>118</v>
          </cell>
          <cell r="D211" t="str">
            <v>CAPEAMENTO COM RUFO INTERNO E ALGEROZ COM CHAPA DE AÇO GALVANIZADO, INCLUSO IÇAMENTO E IMPLANTAÇÃO</v>
          </cell>
          <cell r="E211" t="str">
            <v>M</v>
          </cell>
          <cell r="F211">
            <v>147.1</v>
          </cell>
          <cell r="G211">
            <v>53.88</v>
          </cell>
          <cell r="H211" t="str">
            <v>BDI 1</v>
          </cell>
          <cell r="I211">
            <v>68.739999999999995</v>
          </cell>
          <cell r="J211">
            <v>10111.65</v>
          </cell>
        </row>
        <row r="212">
          <cell r="A212" t="str">
            <v>3.6.6</v>
          </cell>
          <cell r="B212" t="str">
            <v>SINAPI</v>
          </cell>
          <cell r="C212">
            <v>94228</v>
          </cell>
          <cell r="D212" t="str">
            <v>CALHA EM CHAPA DE AÇO GALVANIZADO NÚMERO 24, DESENVOLVIMENTO DE 50 CM, INCLUSO TRANSPORTE VERTICAL. AF_07/2019</v>
          </cell>
          <cell r="E212" t="str">
            <v>M</v>
          </cell>
          <cell r="F212">
            <v>23.5</v>
          </cell>
          <cell r="G212" t="str">
            <v>90,66</v>
          </cell>
          <cell r="H212" t="str">
            <v>BDI 1</v>
          </cell>
          <cell r="I212">
            <v>115.66</v>
          </cell>
          <cell r="J212">
            <v>2718.01</v>
          </cell>
        </row>
        <row r="213">
          <cell r="A213" t="str">
            <v>3.6.7</v>
          </cell>
          <cell r="B213" t="str">
            <v>SINAPI</v>
          </cell>
          <cell r="C213">
            <v>89578</v>
          </cell>
          <cell r="D213" t="str">
            <v>TUBO PVC, SÉRIE R, ÁGUA PLUVIAL, DN 100 MM, FORNECIDO E INSTALADO EM CONDUTORES VERTICAIS DE ÁGUAS PLUVIAIS. AF_06/2022</v>
          </cell>
          <cell r="E213" t="str">
            <v>M</v>
          </cell>
          <cell r="F213">
            <v>14.8</v>
          </cell>
          <cell r="G213" t="str">
            <v>33,90</v>
          </cell>
          <cell r="H213" t="str">
            <v>BDI 1</v>
          </cell>
          <cell r="I213">
            <v>43.24</v>
          </cell>
          <cell r="J213">
            <v>639.95000000000005</v>
          </cell>
        </row>
        <row r="214">
          <cell r="A214" t="str">
            <v>3.6.8</v>
          </cell>
          <cell r="B214" t="str">
            <v>COMP.</v>
          </cell>
          <cell r="C214">
            <v>130</v>
          </cell>
          <cell r="D214" t="str">
            <v>EXECUÇÃO DE 4 PILARES EM CONCRETO ARMADO PRÉ-MOLDADO, SEÇÃO 0,15 M X 0,15 M E ALTURA 4 M PARA ESTRUTURA DE COBERTURA DO GRADEAMENTO GROSSEIRO, COM CONSOLE EM 'U' PARA APOIO DA VIGA SEÇÃO 0,10 M X 0,15 M, E BASE FIXADA NA LAJE COM 4 CHUMBADORES DE ACO, DIAMETRO 1/2'', COMPRIMENTO 75 MM</v>
          </cell>
          <cell r="E214" t="str">
            <v>UN</v>
          </cell>
          <cell r="F214">
            <v>2</v>
          </cell>
          <cell r="G214">
            <v>1224</v>
          </cell>
          <cell r="H214" t="str">
            <v>BDI 1</v>
          </cell>
          <cell r="I214">
            <v>1561.57</v>
          </cell>
          <cell r="J214">
            <v>3123.14</v>
          </cell>
        </row>
        <row r="215">
          <cell r="A215" t="str">
            <v>3.6.9</v>
          </cell>
          <cell r="B215" t="str">
            <v>COMP.</v>
          </cell>
          <cell r="C215">
            <v>131</v>
          </cell>
          <cell r="D215" t="str">
            <v>EXECUÇÃO DE 4 PILARES EM CONCRETO ARMADO PRÉ-MOLDADO, SEÇÃO 0,15 M X 0,15 M E ALTURA 3 M PARA ESTRUTURA DE COBERTURA DO GRADEAMENTO GROSSEIRO, COM CONSOLE EM 'U' PARA APOIO DA VIGA SEÇÃO 0,10 M X 0,15 M, E BASE FIXADA NA LAJE COM 4 CHUMBADORES DE ACO, DIAMETRO 1/2'', COMPRIMENTO 75 MM</v>
          </cell>
          <cell r="E215" t="str">
            <v>UN</v>
          </cell>
          <cell r="F215">
            <v>2</v>
          </cell>
          <cell r="G215">
            <v>972.84</v>
          </cell>
          <cell r="H215" t="str">
            <v>BDI 1</v>
          </cell>
          <cell r="I215">
            <v>1241.1400000000001</v>
          </cell>
          <cell r="J215">
            <v>2482.2800000000002</v>
          </cell>
        </row>
        <row r="216">
          <cell r="A216" t="str">
            <v>3.6.10</v>
          </cell>
          <cell r="B216" t="str">
            <v>COMP.</v>
          </cell>
          <cell r="C216">
            <v>132</v>
          </cell>
          <cell r="D216" t="str">
            <v>EXECUÇÃO DE 2 VIGAS EM CONCRETO ARMADO PRÉ-MOLDADO, SEÇÃO 0,10 M X 0,15 M E COMPRIMENTO DE 10,2 M PARA ESTRUTURA DE COBERTURA DO GRADEAMENTO GROSSEIRO</v>
          </cell>
          <cell r="E216" t="str">
            <v>UN</v>
          </cell>
          <cell r="F216">
            <v>2</v>
          </cell>
          <cell r="G216">
            <v>1500.28</v>
          </cell>
          <cell r="H216" t="str">
            <v>BDI 1</v>
          </cell>
          <cell r="I216">
            <v>1914.05</v>
          </cell>
          <cell r="J216">
            <v>3828.1</v>
          </cell>
        </row>
        <row r="217">
          <cell r="A217" t="str">
            <v>3.6.11</v>
          </cell>
          <cell r="B217" t="str">
            <v>SINAPI</v>
          </cell>
          <cell r="C217">
            <v>92580</v>
          </cell>
          <cell r="D217" t="str">
            <v>TRAMA DE AÇO COMPOSTA POR TERÇAS PARA TELHADOS DE ATÉ 2 ÁGUAS PARA TELHA ONDULADA DE FIBROCIMENTO, METÁLICA, PLÁSTICA OU TERMOACÚSTICA, INCLUSO TRANSPORTE VERTICAL. AF_07/2019</v>
          </cell>
          <cell r="E217" t="str">
            <v>M2</v>
          </cell>
          <cell r="F217">
            <v>59.74</v>
          </cell>
          <cell r="G217" t="str">
            <v>63,71</v>
          </cell>
          <cell r="H217" t="str">
            <v>BDI 1</v>
          </cell>
          <cell r="I217">
            <v>81.28</v>
          </cell>
          <cell r="J217">
            <v>4855.66</v>
          </cell>
        </row>
        <row r="218">
          <cell r="A218" t="str">
            <v>3.6.12</v>
          </cell>
          <cell r="B218" t="str">
            <v>SINAPI</v>
          </cell>
          <cell r="C218">
            <v>94213</v>
          </cell>
          <cell r="D218" t="str">
            <v>TELHAMENTO COM TELHA DE AÇO/ALUMÍNIO E = 0,5 MM, COM ATÉ 2 ÁGUAS, INCLUSO IÇAMENTO. AF_07/2019</v>
          </cell>
          <cell r="E218" t="str">
            <v>M2</v>
          </cell>
          <cell r="F218">
            <v>59.74</v>
          </cell>
          <cell r="G218" t="str">
            <v>59,81</v>
          </cell>
          <cell r="H218" t="str">
            <v>BDI 1</v>
          </cell>
          <cell r="I218">
            <v>76.3</v>
          </cell>
          <cell r="J218">
            <v>4558.16</v>
          </cell>
        </row>
        <row r="219">
          <cell r="I219" t="str">
            <v>SUBTOTAL COBERTURAS</v>
          </cell>
          <cell r="J219">
            <v>130333.02999999998</v>
          </cell>
        </row>
        <row r="221">
          <cell r="A221" t="str">
            <v>3.7</v>
          </cell>
          <cell r="B221" t="str">
            <v>CERCAMENTO E PORTÕES</v>
          </cell>
          <cell r="J221">
            <v>375427.20999999996</v>
          </cell>
        </row>
        <row r="222">
          <cell r="A222" t="str">
            <v>3.7.1</v>
          </cell>
          <cell r="B222" t="str">
            <v>COMP.</v>
          </cell>
          <cell r="C222">
            <v>57</v>
          </cell>
          <cell r="D222" t="str">
            <v>CERCAMENTO EM GRADIL EM DE CONCRETO ARMADO PRÉ-MOLDADO, EM MÓDULOS DE ALTURA 2,6 M - FORNECIMENTO E IMPLANTAÇÃO</v>
          </cell>
          <cell r="E222" t="str">
            <v>M</v>
          </cell>
          <cell r="F222">
            <v>191</v>
          </cell>
          <cell r="G222">
            <v>604.5</v>
          </cell>
          <cell r="H222" t="str">
            <v>BDI 1</v>
          </cell>
          <cell r="I222">
            <v>771.22</v>
          </cell>
          <cell r="J222">
            <v>147303.01999999999</v>
          </cell>
        </row>
        <row r="223">
          <cell r="A223" t="str">
            <v>3.7.2</v>
          </cell>
          <cell r="B223" t="str">
            <v>COMP.</v>
          </cell>
          <cell r="C223">
            <v>29</v>
          </cell>
          <cell r="D223" t="str">
            <v>EXECUÇÃO DE BLOCO DE COROAMENTO PARA MICROESTACAS DO GRADIL DE CONCRETO SOBRE O MURO DE GABIÃO CAIXA, DIMENSÕES 0,5 X 0,5 X 0,5 M, COM CONCRETO FCK 25 - FÔRMA, PREPARO DO CONCRETO E LANÇAMENTO MANUAL</v>
          </cell>
          <cell r="E223" t="str">
            <v>UN</v>
          </cell>
          <cell r="F223">
            <v>75</v>
          </cell>
          <cell r="G223">
            <v>182.57</v>
          </cell>
          <cell r="H223" t="str">
            <v>BDI 1</v>
          </cell>
          <cell r="I223">
            <v>232.92</v>
          </cell>
          <cell r="J223">
            <v>17469</v>
          </cell>
        </row>
        <row r="224">
          <cell r="A224" t="str">
            <v>3.7.3</v>
          </cell>
          <cell r="B224" t="str">
            <v>COMP.</v>
          </cell>
          <cell r="C224">
            <v>135</v>
          </cell>
          <cell r="D224" t="str">
            <v>EXECUÇÃO DE VIGA ALICERCE PARA GRADIL EM CONCRETO ARMADO, SEÇÃO TRASNVERSAL 0,20 X 0,30 CM, TAXA DE ARMADURA APROXIMADA DE 5,0 KG/M P/ AÇO CA-50, CONCRETO FCK 25 MPA - INCLUIDO ESCAVAÇÃO MANUAL DE VALA, CONCRETO PREPARADO EM BETONEIRA, LANÇAMENTO MANUAL, CORTE DOBRA E MONTAGEM DA ARMAÇÃO, FÔRMA E DESFÔRMA (REUT.2X)</v>
          </cell>
          <cell r="E224" t="str">
            <v>M</v>
          </cell>
          <cell r="F224">
            <v>92.9</v>
          </cell>
          <cell r="G224">
            <v>211.67999999999998</v>
          </cell>
          <cell r="H224" t="str">
            <v>BDI 1</v>
          </cell>
          <cell r="I224">
            <v>270.06</v>
          </cell>
          <cell r="J224">
            <v>25088.57</v>
          </cell>
        </row>
        <row r="225">
          <cell r="A225" t="str">
            <v>3.7.4</v>
          </cell>
          <cell r="B225" t="str">
            <v>COMP.</v>
          </cell>
          <cell r="C225">
            <v>136</v>
          </cell>
          <cell r="D225" t="str">
            <v>EXECUÇÃO DE BLOCO PARA GRADIL EM CONCRETO ARMADO, SEÇÃO TRANSVERSAL 0,60 X 0,60 CM, TAXA DE ARMADURA APROXIMADA DE 14,15 KG/M P/ AÇO CA-50, CONCRETO FCK 25 MPA - INCLUIDO ESCAVAÇÃO MANUAL DE VALA, CONCRETO PREPARADO EM BETONEIRA, LANÇAMENTO MANUAL, CORTE DOBRA E MONTAGEM DA ARMAÇÃO, FÔRMA E DESFÔRMA (REUT.2X)</v>
          </cell>
          <cell r="E225" t="str">
            <v>M</v>
          </cell>
          <cell r="F225">
            <v>47</v>
          </cell>
          <cell r="G225">
            <v>740.40000000000009</v>
          </cell>
          <cell r="H225" t="str">
            <v>BDI 1</v>
          </cell>
          <cell r="I225">
            <v>944.6</v>
          </cell>
          <cell r="J225">
            <v>44396.2</v>
          </cell>
        </row>
        <row r="226">
          <cell r="A226" t="str">
            <v>3.7.5</v>
          </cell>
          <cell r="B226" t="str">
            <v>SINAPI</v>
          </cell>
          <cell r="C226">
            <v>96619</v>
          </cell>
          <cell r="D226" t="str">
            <v>LASTRO DE CONCRETO MAGRO, APLICADO EM BLOCOS DE COROAMENTO OU SAPATAS, ESPESSURA DE 5 CM. AF_01/2024</v>
          </cell>
          <cell r="E226" t="str">
            <v>M2</v>
          </cell>
          <cell r="F226">
            <v>35.5</v>
          </cell>
          <cell r="G226" t="str">
            <v>37,86</v>
          </cell>
          <cell r="H226" t="str">
            <v>BDI 1</v>
          </cell>
          <cell r="I226">
            <v>48.3</v>
          </cell>
          <cell r="J226">
            <v>1714.65</v>
          </cell>
        </row>
        <row r="227">
          <cell r="A227" t="str">
            <v>3.7.6</v>
          </cell>
          <cell r="B227" t="str">
            <v>COMP.</v>
          </cell>
          <cell r="C227">
            <v>137</v>
          </cell>
          <cell r="D227" t="str">
            <v>EXECUÇÃO DE MICROESTACA ESTACA PARA GRADIL EM CONCRETO ARMADO, ALTURA 1,50 CM E DIÂMETRO DE 30 CM, CONCRETO FCK 25 MPA - INCLUIDO ESCAVAÇÃO MANUAL COM TRADO CONCHA, CONCRETO PREPARADO EM BETONEIRA, LANÇAMENTO MANUAL, CORTE DOBRA E MONTAGEM DA ARMAÇÃO</v>
          </cell>
          <cell r="E227" t="str">
            <v>UN</v>
          </cell>
          <cell r="F227">
            <v>47</v>
          </cell>
          <cell r="G227">
            <v>318.77</v>
          </cell>
          <cell r="H227" t="str">
            <v>BDI 1</v>
          </cell>
          <cell r="I227">
            <v>406.68</v>
          </cell>
          <cell r="J227">
            <v>19113.96</v>
          </cell>
        </row>
        <row r="228">
          <cell r="A228" t="str">
            <v>3.7.7</v>
          </cell>
          <cell r="B228" t="str">
            <v>COMP.</v>
          </cell>
          <cell r="C228">
            <v>97</v>
          </cell>
          <cell r="D228" t="str">
            <v>CONCERTINA COM ESPIRAL SIMPLES DE 300 MM, DE ARAME AÇO GALVANIZADO D=2,76 MM, FIXADO EM HASTE DE AÇO GALVANIZADO 2"/3 M, ESPAÇADOS A CADA 2,35 M - FORNECIMENTO E IMPLANTAÇÃO (2x) NO GRADIL DE CONCRETO CONFORME ANTEPROJETO</v>
          </cell>
          <cell r="E228" t="str">
            <v>M</v>
          </cell>
          <cell r="F228">
            <v>382</v>
          </cell>
          <cell r="G228">
            <v>59.019999999999996</v>
          </cell>
          <cell r="H228" t="str">
            <v>BDI 1</v>
          </cell>
          <cell r="I228">
            <v>75.290000000000006</v>
          </cell>
          <cell r="J228">
            <v>28760.78</v>
          </cell>
        </row>
        <row r="229">
          <cell r="A229" t="str">
            <v>3.7.8</v>
          </cell>
          <cell r="B229" t="str">
            <v>COMP.</v>
          </cell>
          <cell r="C229">
            <v>58</v>
          </cell>
          <cell r="D229" t="str">
            <v>PORTA DE FERRO DE ABRIR UMA FOLHA, EM GRADIL VAZADO C/ CHAPA DE FERRO TIPO BARRA CHATA, COM REQUADRO E GUARNIÇÃO, DIMENSÕES 1,1 M X 2,6 M, ACABAMENTO NATURAL, COM PINTURA PROTETORA E ESMALTE GRAFITE, COM GUARNIÇÕES E FECHADURA - FABRICAÇÃO E INSTALAÇÃO</v>
          </cell>
          <cell r="E229" t="str">
            <v>UN</v>
          </cell>
          <cell r="F229">
            <v>6</v>
          </cell>
          <cell r="G229">
            <v>2101.7600000000002</v>
          </cell>
          <cell r="H229" t="str">
            <v>BDI 1</v>
          </cell>
          <cell r="I229">
            <v>2681.42</v>
          </cell>
          <cell r="J229">
            <v>16088.52</v>
          </cell>
        </row>
        <row r="230">
          <cell r="A230" t="str">
            <v>3.7.9</v>
          </cell>
          <cell r="B230" t="str">
            <v>COMP.</v>
          </cell>
          <cell r="C230">
            <v>59</v>
          </cell>
          <cell r="D230" t="str">
            <v>PORTÃO DE CORRER MANUAL 5,5 M x 2,4 M PARA ENTRADA DE VEÍCULOS E PORTA 1,0 X 2,25 M (1 FOLHA) EMBUTIDA PARA PEDESTRES, EM TELA DE ARAME GALVANIZADO E CHAPA DE AÇO (H = 40 CM) COM REQUADRO EM TUBO DE AÇO, PINTURA ANTICORROSIVA, E MOVIMENTAÇÃO DELIZANTE EM COM TRILHOS E ROLDANAS, 2 PILARES PRÉ-MOLDADOS SEÇÃO 0,2 X 0,2 CM E ALTURA 2,50 M E VIGA PRÉ MOLDADA SEÇÃO 0,2 X 0,2 CM COMP. 6,0 M  - FABRICAÇÃO E INSTALAÇÃO CONFORME ANTEPROJETO ARQUITETÔNICO</v>
          </cell>
          <cell r="E230" t="str">
            <v>UN</v>
          </cell>
          <cell r="F230">
            <v>3</v>
          </cell>
          <cell r="G230">
            <v>19724.23</v>
          </cell>
          <cell r="H230" t="str">
            <v>BDI 1</v>
          </cell>
          <cell r="I230">
            <v>25164.17</v>
          </cell>
          <cell r="J230">
            <v>75492.509999999995</v>
          </cell>
        </row>
        <row r="231">
          <cell r="I231" t="str">
            <v>SUBTOTAL CERCAMENTO E PORTÕES</v>
          </cell>
          <cell r="J231">
            <v>375427.20999999996</v>
          </cell>
        </row>
        <row r="233">
          <cell r="A233" t="str">
            <v>3.8</v>
          </cell>
          <cell r="B233" t="str">
            <v>ESTRUTURAS METÁLICAS E OUTROS</v>
          </cell>
          <cell r="J233">
            <v>265137.49</v>
          </cell>
        </row>
        <row r="234">
          <cell r="A234" t="str">
            <v>3.8.1</v>
          </cell>
          <cell r="B234" t="str">
            <v>SEINFRA</v>
          </cell>
          <cell r="C234" t="str">
            <v>C4747</v>
          </cell>
          <cell r="D234" t="str">
            <v>GUARDA CORPO EM FIBRA DE VIDRO C/ PERFIS PULTRUDADOS PINTADOS EM ESMALTE PU ACRÍLICO E SISTEMA DE ANCORAGEM EM AÇO INOXIDÁVEL AISI304 - H=1,10M</v>
          </cell>
          <cell r="E234" t="str">
            <v>M</v>
          </cell>
          <cell r="F234">
            <v>224.9</v>
          </cell>
          <cell r="G234">
            <v>647.41999999999996</v>
          </cell>
          <cell r="H234" t="str">
            <v>BDI 1</v>
          </cell>
          <cell r="I234">
            <v>825.97</v>
          </cell>
          <cell r="J234">
            <v>185760.65</v>
          </cell>
        </row>
        <row r="235">
          <cell r="A235" t="str">
            <v>3.8.2</v>
          </cell>
          <cell r="B235" t="str">
            <v>SINAPI</v>
          </cell>
          <cell r="C235">
            <v>99855</v>
          </cell>
          <cell r="D235" t="str">
            <v>CORRIMÃO SIMPLES, DIÂMETRO EXTERNO = 1 1/2", EM AÇO GALVANIZADO. AF_04/2019_PS</v>
          </cell>
          <cell r="E235" t="str">
            <v>M</v>
          </cell>
          <cell r="F235">
            <v>29.7</v>
          </cell>
          <cell r="G235" t="str">
            <v>101,38</v>
          </cell>
          <cell r="H235" t="str">
            <v>BDI 1</v>
          </cell>
          <cell r="I235">
            <v>129.34</v>
          </cell>
          <cell r="J235">
            <v>3841.39</v>
          </cell>
        </row>
        <row r="236">
          <cell r="A236" t="str">
            <v>3.8.3</v>
          </cell>
          <cell r="B236" t="str">
            <v>COMP.</v>
          </cell>
          <cell r="C236">
            <v>60</v>
          </cell>
          <cell r="D236" t="str">
            <v>TAMPA METÁLICA 100 X 80 CM DE ACESSO À ESCADA MARINHEIRO NA SALA DAS MOTOBOMBAS - FORNECIMENTO E INSTALAÇÃO</v>
          </cell>
          <cell r="E236" t="str">
            <v>UN</v>
          </cell>
          <cell r="F236">
            <v>5</v>
          </cell>
          <cell r="G236">
            <v>1155.7799999999997</v>
          </cell>
          <cell r="H236" t="str">
            <v>BDI 1</v>
          </cell>
          <cell r="I236">
            <v>1474.54</v>
          </cell>
          <cell r="J236">
            <v>7372.7</v>
          </cell>
        </row>
        <row r="237">
          <cell r="A237" t="str">
            <v>3.8.4</v>
          </cell>
          <cell r="B237" t="str">
            <v>COMP.</v>
          </cell>
          <cell r="C237">
            <v>61</v>
          </cell>
          <cell r="D237" t="str">
            <v>TELA OTIS PARA DIVISÓRIA NA SALA DO TRANSFORMADOR E PARA PASSARELAS SOBRE GRADEAMENTO GROSSEIRO, COM REQUADRO - FORNECIMENTO E INSTALAÇÃO</v>
          </cell>
          <cell r="E237" t="str">
            <v>M2</v>
          </cell>
          <cell r="F237">
            <v>25.28</v>
          </cell>
          <cell r="G237">
            <v>64.13</v>
          </cell>
          <cell r="H237" t="str">
            <v>BDI 1</v>
          </cell>
          <cell r="I237">
            <v>81.81</v>
          </cell>
          <cell r="J237">
            <v>2068.15</v>
          </cell>
        </row>
        <row r="238">
          <cell r="A238" t="str">
            <v>3.8.5</v>
          </cell>
          <cell r="B238" t="str">
            <v>COMP.</v>
          </cell>
          <cell r="C238">
            <v>62</v>
          </cell>
          <cell r="D238" t="str">
            <v>LETREIRO DE ACO INOX (20 CM ALTURA), SEM RELEVO, RECORTADO CHAPA NUM.22, PARA FACHADA DA SALA DAS MOTOBOMBAS - FORNECIMENTO E IMPLANTAÇÃO</v>
          </cell>
          <cell r="E238" t="str">
            <v>UN</v>
          </cell>
          <cell r="F238">
            <v>69</v>
          </cell>
          <cell r="G238">
            <v>222.49</v>
          </cell>
          <cell r="H238" t="str">
            <v>BDI 1</v>
          </cell>
          <cell r="I238">
            <v>283.85000000000002</v>
          </cell>
          <cell r="J238">
            <v>19585.650000000001</v>
          </cell>
        </row>
        <row r="239">
          <cell r="A239" t="str">
            <v>3.8.6</v>
          </cell>
          <cell r="B239" t="str">
            <v>COMP.</v>
          </cell>
          <cell r="C239">
            <v>114</v>
          </cell>
          <cell r="D239" t="str">
            <v>ESCADA DE MARINHEIRO EM MATERIAL PULTRUDADO - FORNECIMENTO E INTALAÇÃO</v>
          </cell>
          <cell r="E239" t="str">
            <v>M</v>
          </cell>
          <cell r="F239">
            <v>50.8</v>
          </cell>
          <cell r="G239">
            <v>593.58000000000004</v>
          </cell>
          <cell r="H239" t="str">
            <v>BDI 1</v>
          </cell>
          <cell r="I239">
            <v>757.28</v>
          </cell>
          <cell r="J239">
            <v>38469.82</v>
          </cell>
        </row>
        <row r="240">
          <cell r="A240" t="str">
            <v>3.8.7</v>
          </cell>
          <cell r="B240" t="str">
            <v>COMP.</v>
          </cell>
          <cell r="C240">
            <v>63</v>
          </cell>
          <cell r="D240" t="str">
            <v>ESCADA EXTENSIVA DE ALUMÍNIO ALCANCE 7,8 METROS PARA ACESSO A PONTE ROLANTE - AQUISIÇÃO</v>
          </cell>
          <cell r="E240" t="str">
            <v>UN</v>
          </cell>
          <cell r="F240">
            <v>1</v>
          </cell>
          <cell r="G240">
            <v>1204.55</v>
          </cell>
          <cell r="H240" t="str">
            <v>BDI 1</v>
          </cell>
          <cell r="I240">
            <v>1536.76</v>
          </cell>
          <cell r="J240">
            <v>1536.76</v>
          </cell>
        </row>
        <row r="241">
          <cell r="A241" t="str">
            <v>3.8.8</v>
          </cell>
          <cell r="B241" t="str">
            <v>COMP.</v>
          </cell>
          <cell r="C241">
            <v>100</v>
          </cell>
          <cell r="D241" t="str">
            <v>MOBILIÁRIO P/ BANHEIRO: LIXEIRA, PORTA PAPEL HIGIÊNICO, SABONETEIRA (2X) E GANCHO-PAREDE (2X) - AQUISIÇÃO E INSTALAÇÃO</v>
          </cell>
          <cell r="E241" t="str">
            <v>UN</v>
          </cell>
          <cell r="F241">
            <v>1</v>
          </cell>
          <cell r="G241">
            <v>331.05000000000007</v>
          </cell>
          <cell r="H241" t="str">
            <v>BDI 1</v>
          </cell>
          <cell r="I241">
            <v>422.35</v>
          </cell>
          <cell r="J241">
            <v>422.35</v>
          </cell>
        </row>
        <row r="242">
          <cell r="A242" t="str">
            <v>3.8.9</v>
          </cell>
          <cell r="B242" t="str">
            <v>COMP.</v>
          </cell>
          <cell r="C242">
            <v>101</v>
          </cell>
          <cell r="D242" t="str">
            <v>MOBILIÁRIO P/ COZINHA: KIT ARMÁRIO/BALCÃO C/ GAVETAS, MESA C/ 4 CADEIRAS, MICROONDAS 30L E GELADEIRA 260L  - AQUISIÇÃO E INSTALAÇÃO</v>
          </cell>
          <cell r="E242" t="str">
            <v>UN</v>
          </cell>
          <cell r="F242">
            <v>1</v>
          </cell>
          <cell r="G242">
            <v>4021.33</v>
          </cell>
          <cell r="H242" t="str">
            <v>BDI 1</v>
          </cell>
          <cell r="I242">
            <v>5130.41</v>
          </cell>
          <cell r="J242">
            <v>5130.41</v>
          </cell>
        </row>
        <row r="243">
          <cell r="A243" t="str">
            <v>3.8.10</v>
          </cell>
          <cell r="B243" t="str">
            <v>COMP.</v>
          </cell>
          <cell r="C243">
            <v>102</v>
          </cell>
          <cell r="D243" t="str">
            <v>MOBILIÁRIO P/ SALA DE COMANDO: ESCRIVANINHA C/ 2 GAVETAS, CADEIRA GIRATÓRIA C/ BRAÇO, ARMÁRIO PORTA-CHAVES - AQUISIÇÃO E INSTALAÇÃO</v>
          </cell>
          <cell r="E243" t="str">
            <v>UN</v>
          </cell>
          <cell r="F243">
            <v>1</v>
          </cell>
          <cell r="G243">
            <v>744.32999999999993</v>
          </cell>
          <cell r="H243" t="str">
            <v>BDI 1</v>
          </cell>
          <cell r="I243">
            <v>949.61</v>
          </cell>
          <cell r="J243">
            <v>949.61</v>
          </cell>
        </row>
        <row r="244">
          <cell r="I244" t="str">
            <v>SUBTOTAL ESTRUTURAS METÁLICAS E OUTROS</v>
          </cell>
          <cell r="J244">
            <v>265137.49</v>
          </cell>
        </row>
        <row r="246">
          <cell r="I246" t="str">
            <v>SUBTOTAL ESTRUTURA E OUTROS SERVIÇOS</v>
          </cell>
          <cell r="J246">
            <v>5820885.8100000005</v>
          </cell>
        </row>
        <row r="248">
          <cell r="A248">
            <v>4</v>
          </cell>
          <cell r="B248" t="str">
            <v>INSTALAÇÕES HIDROSSANITÁRIAS</v>
          </cell>
          <cell r="J248">
            <v>16113.53</v>
          </cell>
        </row>
        <row r="250">
          <cell r="A250" t="str">
            <v>4.1</v>
          </cell>
          <cell r="B250" t="str">
            <v>REDE DE ÁGUA FRIA</v>
          </cell>
          <cell r="J250">
            <v>3671.26</v>
          </cell>
        </row>
        <row r="251">
          <cell r="A251" t="str">
            <v>4.1.1</v>
          </cell>
          <cell r="B251" t="str">
            <v>COMP.</v>
          </cell>
          <cell r="C251">
            <v>64</v>
          </cell>
          <cell r="D251" t="str">
            <v>KIT CAVALETE E HIDRÔMETRO PARA MEDIÇÃO DE ÁGUA NO RAMAL DE ENTRADA, EM PVC SOLDÁVEL DN 20 (1/2") - FORNECIMENTO E INSTALAÇÃO</v>
          </cell>
          <cell r="E251" t="str">
            <v>UN</v>
          </cell>
          <cell r="F251">
            <v>1</v>
          </cell>
          <cell r="G251">
            <v>395.32</v>
          </cell>
          <cell r="H251" t="str">
            <v>BDI 1</v>
          </cell>
          <cell r="I251">
            <v>504.34</v>
          </cell>
          <cell r="J251">
            <v>504.34</v>
          </cell>
        </row>
        <row r="252">
          <cell r="A252" t="str">
            <v>4.1.2</v>
          </cell>
          <cell r="B252" t="str">
            <v>COMP.</v>
          </cell>
          <cell r="C252">
            <v>65</v>
          </cell>
          <cell r="D252" t="str">
            <v>REDE DE ALIMENTAÇÃO/DISTRIBUIÇÃO PREDIAL DE ÁGUA FRIA (REDE PROJETADA), ENTERRADA (RECOBRIMENTO = 60 CM), PVC DN 20 MM, TUBOS E CONEXÕES - FORNECIMENTO DE MATERIAIS E IMPLANTAÇÃO</v>
          </cell>
          <cell r="E252" t="str">
            <v>UN</v>
          </cell>
          <cell r="F252">
            <v>1</v>
          </cell>
          <cell r="G252">
            <v>822.77</v>
          </cell>
          <cell r="H252" t="str">
            <v>BDI 1</v>
          </cell>
          <cell r="I252">
            <v>1049.68</v>
          </cell>
          <cell r="J252">
            <v>1049.68</v>
          </cell>
        </row>
        <row r="253">
          <cell r="A253" t="str">
            <v>4.1.3</v>
          </cell>
          <cell r="B253" t="str">
            <v>COMP.</v>
          </cell>
          <cell r="C253">
            <v>66</v>
          </cell>
          <cell r="D253" t="str">
            <v>RAMAL E SUBRAMAL DE ÁGUA FRIA (REDE PROJETADA), EMBUTIDA NA PAREDE, PVC DN 20 MM, TUBOS, CONEXÕES E REGISTROS - FORNECIMENTO DE MATERIAIS E IMPLANTAÇÃO</v>
          </cell>
          <cell r="E253" t="str">
            <v>UN</v>
          </cell>
          <cell r="F253">
            <v>1</v>
          </cell>
          <cell r="G253">
            <v>459.42999999999995</v>
          </cell>
          <cell r="H253" t="str">
            <v>BDI 1</v>
          </cell>
          <cell r="I253">
            <v>586.14</v>
          </cell>
          <cell r="J253">
            <v>586.14</v>
          </cell>
        </row>
        <row r="254">
          <cell r="A254" t="str">
            <v>4.1.4</v>
          </cell>
          <cell r="B254" t="str">
            <v>SINAPI</v>
          </cell>
          <cell r="C254">
            <v>100860</v>
          </cell>
          <cell r="D254" t="str">
            <v>CHUVEIRO ELÉTRICO COMUM CORPO PLÁSTICO, TIPO DUCHA - FORNECIMENTO E INSTALAÇÃO. AF_01/2020</v>
          </cell>
          <cell r="E254" t="str">
            <v>UN</v>
          </cell>
          <cell r="F254">
            <v>1</v>
          </cell>
          <cell r="G254" t="str">
            <v>94,21</v>
          </cell>
          <cell r="H254" t="str">
            <v>BDI 1</v>
          </cell>
          <cell r="I254">
            <v>120.19</v>
          </cell>
          <cell r="J254">
            <v>120.19</v>
          </cell>
        </row>
        <row r="255">
          <cell r="A255" t="str">
            <v>4.1.5</v>
          </cell>
          <cell r="B255" t="str">
            <v>COMP.</v>
          </cell>
          <cell r="C255">
            <v>134</v>
          </cell>
          <cell r="D255" t="str">
            <v>LAVATÓRIO LOUÇA BRANCA COM COLUNA, 45 X 55CM OU EQUIVALENTE, PADRÃO MÉDIO, INCLUÍDO TORNEIRA METÁLICA CROMADA PADRÃO MÉDIO - FORNECIMENTO E INSTALAÇÃO</v>
          </cell>
          <cell r="E255" t="str">
            <v>UN</v>
          </cell>
          <cell r="F255">
            <v>1</v>
          </cell>
          <cell r="G255">
            <v>567.71</v>
          </cell>
          <cell r="H255" t="str">
            <v>BDI 1</v>
          </cell>
          <cell r="I255">
            <v>724.28</v>
          </cell>
          <cell r="J255">
            <v>724.28</v>
          </cell>
        </row>
        <row r="256">
          <cell r="A256" t="str">
            <v>4.1.6</v>
          </cell>
          <cell r="B256" t="str">
            <v>SINAPI</v>
          </cell>
          <cell r="C256">
            <v>86932</v>
          </cell>
          <cell r="D256" t="str">
            <v>VASO SANITÁRIO SIFONADO COM CAIXA ACOPLADA LOUÇA BRANCA - PADRÃO MÉDIO, INCLUSO ENGATE FLEXÍVEL EM METAL CROMADO, 1/2  X 40CM - FORNECIMENTO E INSTALAÇÃO. AF_01/2020</v>
          </cell>
          <cell r="E256" t="str">
            <v>UN</v>
          </cell>
          <cell r="F256">
            <v>1</v>
          </cell>
          <cell r="G256" t="str">
            <v>538,20</v>
          </cell>
          <cell r="H256" t="str">
            <v>BDI 1</v>
          </cell>
          <cell r="I256">
            <v>686.63</v>
          </cell>
          <cell r="J256">
            <v>686.63</v>
          </cell>
        </row>
        <row r="257">
          <cell r="I257" t="str">
            <v>SUBTOTAL REDE DE ÁGUA FRIA</v>
          </cell>
          <cell r="J257">
            <v>3671.26</v>
          </cell>
        </row>
        <row r="259">
          <cell r="A259" t="str">
            <v>4.2</v>
          </cell>
          <cell r="B259" t="str">
            <v>REDE DE ESGOTO</v>
          </cell>
          <cell r="J259">
            <v>12442.27</v>
          </cell>
        </row>
        <row r="260">
          <cell r="A260" t="str">
            <v>4.2.1</v>
          </cell>
          <cell r="B260" t="str">
            <v>COMP.</v>
          </cell>
          <cell r="C260">
            <v>67</v>
          </cell>
          <cell r="D260" t="str">
            <v>RAMAL DE DESCARGA E DE ESGOTO SANITÁRIO (REDE PROJETADA), TUBO E CONEXÕES DE PVC SÉRIE NORMAL DN 40 E 50 MM, REDE ENTERRADA (i=1%), INCLÚIDO CAIXA SIFONADA PVC DN150 X 150 X 50 MM (7 ENTRADAS) COM GRELHA, E RALO SECO PVC DN 100 X 40 MM JUNTA SOLDÁVEL - FORNECIMENTO DE MATERIAIS E IMPLANTAÇÃO</v>
          </cell>
          <cell r="E260" t="str">
            <v>UN</v>
          </cell>
          <cell r="F260">
            <v>1</v>
          </cell>
          <cell r="G260">
            <v>279.02000000000004</v>
          </cell>
          <cell r="H260" t="str">
            <v>BDI 1</v>
          </cell>
          <cell r="I260">
            <v>355.97</v>
          </cell>
          <cell r="J260">
            <v>355.97</v>
          </cell>
        </row>
        <row r="261">
          <cell r="A261" t="str">
            <v>4.2.2</v>
          </cell>
          <cell r="B261" t="str">
            <v>COMP.</v>
          </cell>
          <cell r="C261">
            <v>69</v>
          </cell>
          <cell r="D261" t="str">
            <v>RAMAL DE VENTILAÇÃO EM PVC DN 50 MM, INCLUÍDO TÊ DE DERVAÇÃO VERTICAL PVC DN 50 X 50 MM - FORNECIMENTO DE MATERIAIS E INSTALAÇÃO</v>
          </cell>
          <cell r="E261" t="str">
            <v>UN</v>
          </cell>
          <cell r="F261">
            <v>1</v>
          </cell>
          <cell r="G261">
            <v>205.64</v>
          </cell>
          <cell r="H261" t="str">
            <v>BDI 1</v>
          </cell>
          <cell r="I261">
            <v>262.35000000000002</v>
          </cell>
          <cell r="J261">
            <v>262.35000000000002</v>
          </cell>
        </row>
        <row r="262">
          <cell r="A262" t="str">
            <v>4.2.3</v>
          </cell>
          <cell r="B262" t="str">
            <v>COMP.</v>
          </cell>
          <cell r="C262">
            <v>71</v>
          </cell>
          <cell r="D262" t="str">
            <v>REDE COLETORA PREDIAL DE ESGOTO PREDIAL i=1% (REDE PROJETADA), INCLUINDO ESCAVAÇÃO MANUAL, PREPARO DE FUNDO DE VALA E REATERRO MANUAL COM COMPACTAÇÃO MECANIZADA, TUBO PVC P/ REDE COLETORA ESGOTO JEI DN 100 MM E CONEXÕES - FORNECIMENTO DE MATERIAIS E IMPLANTAÇÃO</v>
          </cell>
          <cell r="E262" t="str">
            <v>UN</v>
          </cell>
          <cell r="F262">
            <v>1</v>
          </cell>
          <cell r="G262">
            <v>3373.52</v>
          </cell>
          <cell r="H262" t="str">
            <v>BDI 1</v>
          </cell>
          <cell r="I262">
            <v>4303.93</v>
          </cell>
          <cell r="J262">
            <v>4303.93</v>
          </cell>
        </row>
        <row r="263">
          <cell r="A263" t="str">
            <v>4.2.4</v>
          </cell>
          <cell r="B263" t="str">
            <v>SINAPI</v>
          </cell>
          <cell r="C263">
            <v>98102</v>
          </cell>
          <cell r="D263" t="str">
            <v>CAIXA DE GORDURA SIMPLES, CIRCULAR, EM CONCRETO PRÉ-MOLDADO, DIÂMETRO INTERNO = 0,4 M, ALTURA INTERNA = 0,4 M. AF_12/2020</v>
          </cell>
          <cell r="E263" t="str">
            <v>UN</v>
          </cell>
          <cell r="F263">
            <v>1</v>
          </cell>
          <cell r="G263" t="str">
            <v>171,59</v>
          </cell>
          <cell r="H263" t="str">
            <v>BDI 1</v>
          </cell>
          <cell r="I263">
            <v>218.91</v>
          </cell>
          <cell r="J263">
            <v>218.91</v>
          </cell>
        </row>
        <row r="264">
          <cell r="A264" t="str">
            <v>4.2.5</v>
          </cell>
          <cell r="B264" t="str">
            <v>SINAPI</v>
          </cell>
          <cell r="C264">
            <v>98052</v>
          </cell>
          <cell r="D264" t="str">
            <v>TANQUE SÉPTICO CIRCULAR, EM CONCRETO PRÉ-MOLDADO, DIÂMETRO INTERNO = 1,10 M, ALTURA INTERNA = 2,50 M, VOLUME ÚTIL: 2138,2 L (PARA 5 CONTRIBUINTES). AF_12/2020_PA</v>
          </cell>
          <cell r="E264" t="str">
            <v>UN</v>
          </cell>
          <cell r="F264">
            <v>1</v>
          </cell>
          <cell r="G264" t="str">
            <v>1.993,60</v>
          </cell>
          <cell r="H264" t="str">
            <v>BDI 1</v>
          </cell>
          <cell r="I264">
            <v>2543.4299999999998</v>
          </cell>
          <cell r="J264">
            <v>2543.4299999999998</v>
          </cell>
        </row>
        <row r="265">
          <cell r="A265" t="str">
            <v>4.2.6</v>
          </cell>
          <cell r="B265" t="str">
            <v>SINAPI</v>
          </cell>
          <cell r="C265">
            <v>98072</v>
          </cell>
          <cell r="D265" t="str">
            <v>FILTRO ANAERÓBIO RETANGULAR, EM ALVENARIA COM TIJOLOS CERÂMICOS MACIÇOS, DIMENSÕES INTERNAS: 0,8 X 1,2 X H=1,67 M, VOLUME ÚTIL: 1152 L (PARA 5 CONTRIBUINTES). AF_12/2020</v>
          </cell>
          <cell r="E265" t="str">
            <v>UN</v>
          </cell>
          <cell r="F265">
            <v>1</v>
          </cell>
          <cell r="G265" t="str">
            <v>3.729,18</v>
          </cell>
          <cell r="H265" t="str">
            <v>BDI 1</v>
          </cell>
          <cell r="I265">
            <v>4757.68</v>
          </cell>
          <cell r="J265">
            <v>4757.68</v>
          </cell>
        </row>
        <row r="266">
          <cell r="I266" t="str">
            <v>SUBTOTAL REDE DE ESGOTO</v>
          </cell>
          <cell r="J266">
            <v>12442.27</v>
          </cell>
        </row>
        <row r="268">
          <cell r="I268" t="str">
            <v>SUBTOTAL INSTALAÇÕES HIDROSSANITÁRIAS</v>
          </cell>
          <cell r="J268">
            <v>16113.53</v>
          </cell>
        </row>
        <row r="270">
          <cell r="A270">
            <v>5</v>
          </cell>
          <cell r="B270" t="str">
            <v>INSTALAÇÕES HIDROMECÂNICAS</v>
          </cell>
        </row>
        <row r="272">
          <cell r="A272" t="str">
            <v>5.1</v>
          </cell>
          <cell r="B272" t="str">
            <v>CONJUNTOS MOTO-BOMBA - Q= 2,5 M³/S, TUBULÃO AÇO INOX, TUBULÃO HORIZONTAL E VÁLVULA GUILHOTINA</v>
          </cell>
          <cell r="J272">
            <v>11611247.149999999</v>
          </cell>
        </row>
        <row r="273">
          <cell r="A273" t="str">
            <v>5.1.1</v>
          </cell>
          <cell r="B273" t="str">
            <v>COMP.</v>
          </cell>
          <cell r="C273">
            <v>72</v>
          </cell>
          <cell r="D273" t="str">
            <v>GRUPO MOTOBOMBA ANFÍBIA PARA ESGOTOS PLUVIAIS, PRESSÃO DE PROJETO 6,0 mca, ROTOR AXIAL, MOTOR SUBMERSO 300CV, BOMBA, SENSORES, FLANGE, PEÇAS NECESSÁRIAS E TUBULÃO 1200 MM - FORNECIMENTO</v>
          </cell>
          <cell r="E273" t="str">
            <v>UN</v>
          </cell>
          <cell r="F273">
            <v>5</v>
          </cell>
          <cell r="G273">
            <v>1459889.19</v>
          </cell>
          <cell r="H273" t="str">
            <v>BDI 2</v>
          </cell>
          <cell r="I273">
            <v>1692303.54</v>
          </cell>
          <cell r="J273">
            <v>8461517.6999999993</v>
          </cell>
        </row>
        <row r="274">
          <cell r="A274" t="str">
            <v>5.1.2</v>
          </cell>
          <cell r="B274" t="str">
            <v>COMP.</v>
          </cell>
          <cell r="C274">
            <v>74</v>
          </cell>
          <cell r="D274" t="str">
            <v>FIXAÇÃO DO CONJUNTO MOTOBOMBA POR BRACADEIRAS DE BARRA CHATA 200 X 10 MM E  DIÂMETRO INTERNO 1220M, EVOLVIDA COM NEOPRENE E SOLDADA EM PERFIS DE AÇO INOX TIPO CANTONEIRA, FIXADA COM CHUMBADORES NA PAREDE - CONFORME ESPECIFICAÇÃO DO FORNECEDOR</v>
          </cell>
          <cell r="E274" t="str">
            <v>UN</v>
          </cell>
          <cell r="F274">
            <v>5</v>
          </cell>
          <cell r="G274">
            <v>1916.9899999999998</v>
          </cell>
          <cell r="H274" t="str">
            <v>BDI 1</v>
          </cell>
          <cell r="I274">
            <v>2445.69</v>
          </cell>
          <cell r="J274">
            <v>12228.45</v>
          </cell>
        </row>
        <row r="275">
          <cell r="A275" t="str">
            <v>5.1.3</v>
          </cell>
          <cell r="B275" t="str">
            <v>COMP.</v>
          </cell>
          <cell r="C275">
            <v>73</v>
          </cell>
          <cell r="D275" t="str">
            <v>TUBULÃO AÇO INOX E OUTROS ACESSÓRIOS DE MONTAGEM  DA MOTOBOMBA (CORRENTE E MANILHA DE IÇAMENTO, CRIVO, PROTEÇÃO ACRÍLICO), INSTALAÇÃO, FIXAÇÃO E TRANSPORTE DE TODO CONJUNTO MOTOBOMBA</v>
          </cell>
          <cell r="E275" t="str">
            <v>UN</v>
          </cell>
          <cell r="F275">
            <v>5</v>
          </cell>
          <cell r="G275">
            <v>316395.51</v>
          </cell>
          <cell r="H275" t="str">
            <v>BDI 1</v>
          </cell>
          <cell r="I275">
            <v>403657.39</v>
          </cell>
          <cell r="J275">
            <v>2018286.95</v>
          </cell>
        </row>
        <row r="276">
          <cell r="A276" t="str">
            <v>5.1.4</v>
          </cell>
          <cell r="B276" t="str">
            <v>COMP.</v>
          </cell>
          <cell r="C276">
            <v>146</v>
          </cell>
          <cell r="D276" t="str">
            <v>TUBULAÇÃO RECALQUE HORIZONTAL - FORNECIMENTO E INSTALAÇÃO</v>
          </cell>
          <cell r="E276" t="str">
            <v>UN</v>
          </cell>
          <cell r="F276">
            <v>5</v>
          </cell>
          <cell r="G276">
            <v>25570.34</v>
          </cell>
          <cell r="H276" t="str">
            <v>BDI 1</v>
          </cell>
          <cell r="I276">
            <v>32622.63</v>
          </cell>
          <cell r="J276">
            <v>163113.15</v>
          </cell>
        </row>
        <row r="277">
          <cell r="A277" t="str">
            <v>5.1.5</v>
          </cell>
          <cell r="B277" t="str">
            <v>COMP.</v>
          </cell>
          <cell r="C277">
            <v>145</v>
          </cell>
          <cell r="D277" t="str">
            <v>VÁLVULA GUILHOTINA DN 1000 - FORNECIMENTO E INSTALAÇÃO</v>
          </cell>
          <cell r="E277" t="str">
            <v>UN</v>
          </cell>
          <cell r="F277">
            <v>5</v>
          </cell>
          <cell r="G277">
            <v>149882.56999999998</v>
          </cell>
          <cell r="H277" t="str">
            <v>BDI 1</v>
          </cell>
          <cell r="I277">
            <v>191220.18</v>
          </cell>
          <cell r="J277">
            <v>956100.9</v>
          </cell>
        </row>
        <row r="278">
          <cell r="I278" t="str">
            <v>SUBTOTAL CONJUNTOS MOTO-BOMBA - Q= 2,5 M³/S, TUBULÃO AÇO INOX, TUBULÃO HORIZONTAL E VÁLVULA GUILHOTINA</v>
          </cell>
          <cell r="J278">
            <v>11611247.149999999</v>
          </cell>
        </row>
        <row r="280">
          <cell r="A280" t="str">
            <v>5.2</v>
          </cell>
          <cell r="B280" t="str">
            <v>SISTEMA DE IÇAMENTO PONTE ROLANTE, COMPORTAS FLAP AÇO INOX, STOP LOG, CARRINHOS PLATAFORMAS, ANDAIME PLATAFORMA, E MARCAÇÃO ALTIMÉTRICA</v>
          </cell>
          <cell r="J280">
            <v>1437958.5999999999</v>
          </cell>
        </row>
        <row r="281">
          <cell r="A281" t="str">
            <v>5.2.1</v>
          </cell>
          <cell r="B281" t="str">
            <v>COMP.</v>
          </cell>
          <cell r="C281">
            <v>75</v>
          </cell>
          <cell r="D281" t="str">
            <v>PONTE ROLANTE APOIADA EM VIGA, C/ TROLE P/ DESLOCAMENTO TRANSVERSAL, INCLUSO ELETRIFICAÇÃO LONGITUDINAL, TALHA ELÉTRICA COM CORRENTE (OU CABO DE AÇO) CAPAC. 5.000 KGF, ALTURA DE ELEVAÇÃO 10M, E VÃO (DISTÂNCIA DE ROLAMENTO) DE 6M - FORNECIMENTO E INSTALAÇÃO</v>
          </cell>
          <cell r="E281" t="str">
            <v>UN</v>
          </cell>
          <cell r="F281">
            <v>1</v>
          </cell>
          <cell r="G281">
            <v>294384.78999999998</v>
          </cell>
          <cell r="H281" t="str">
            <v>BDI 2</v>
          </cell>
          <cell r="I281">
            <v>341250.84</v>
          </cell>
          <cell r="J281">
            <v>341250.84</v>
          </cell>
        </row>
        <row r="282">
          <cell r="A282" t="str">
            <v>5.2.2</v>
          </cell>
          <cell r="B282" t="str">
            <v>COMP.</v>
          </cell>
          <cell r="C282">
            <v>76</v>
          </cell>
          <cell r="D282" t="str">
            <v>TRANSPORTE COMERCIAL (DMT=20 KM) E INSTALAÇÃO DA PONTE ROLANTE, EXCLUIDO INST. ELÉTRICAS</v>
          </cell>
          <cell r="E282" t="str">
            <v>UN</v>
          </cell>
          <cell r="F282">
            <v>1</v>
          </cell>
          <cell r="G282">
            <v>43974.060000000005</v>
          </cell>
          <cell r="H282" t="str">
            <v>BDI 1</v>
          </cell>
          <cell r="I282">
            <v>56102.1</v>
          </cell>
          <cell r="J282">
            <v>56102.1</v>
          </cell>
        </row>
        <row r="283">
          <cell r="A283" t="str">
            <v>5.2.3</v>
          </cell>
          <cell r="B283" t="str">
            <v>COMP.</v>
          </cell>
          <cell r="C283">
            <v>147</v>
          </cell>
          <cell r="D283" t="str">
            <v>VÁLVULA DE RETENÇÃO FLANGEADA TIPO PORTINHOLA SIMPLES EM AÇO INOX - FORNECIMENTO E INSTALAÇÃO</v>
          </cell>
          <cell r="E283" t="str">
            <v>UN</v>
          </cell>
          <cell r="F283">
            <v>5</v>
          </cell>
          <cell r="G283">
            <v>126421.7</v>
          </cell>
          <cell r="H283" t="str">
            <v>BDI 1</v>
          </cell>
          <cell r="I283">
            <v>161288.79999999999</v>
          </cell>
          <cell r="J283">
            <v>806444</v>
          </cell>
        </row>
        <row r="284">
          <cell r="A284" t="str">
            <v>5.2.4</v>
          </cell>
          <cell r="B284" t="str">
            <v>COMP.</v>
          </cell>
          <cell r="C284">
            <v>78</v>
          </cell>
          <cell r="D284" t="str">
            <v>TRANSPORTE COMERCIAL (DMT=1000 KM) E INSTALAÇÃO DA VÁLVULA DE RETENÇÃO OU FLAP</v>
          </cell>
          <cell r="E284" t="str">
            <v>UN</v>
          </cell>
          <cell r="F284">
            <v>5</v>
          </cell>
          <cell r="G284">
            <v>518.67999999999995</v>
          </cell>
          <cell r="H284" t="str">
            <v>BDI 1</v>
          </cell>
          <cell r="I284">
            <v>661.73</v>
          </cell>
          <cell r="J284">
            <v>3308.65</v>
          </cell>
        </row>
        <row r="285">
          <cell r="A285" t="str">
            <v>5.2.5</v>
          </cell>
          <cell r="B285" t="str">
            <v>COMP.</v>
          </cell>
          <cell r="C285">
            <v>79</v>
          </cell>
          <cell r="D285" t="str">
            <v>CONJUNTO DE COMPORTAS TEMPORÁRIAS TIPO STOP LOG 3160 MM X 300 MM, C/ 2 ALÇAS DE SUSPENSÃO EM AÇO (30 UN), INCLUIDO VIGA PESCADORA PARA MOVIMENTAÇÃO DAS COMPORTAS COM DOIS GANCHOS DE ENGATE E CAPACIDADE 680 KGF, E TALHA MANUAL CAPACIDADE 2500 KGF E ALTURA 5,0 M - FORNECIMENTO E TRANSPORTE (DMT=1000 KM)</v>
          </cell>
          <cell r="E285" t="str">
            <v>UN</v>
          </cell>
          <cell r="F285">
            <v>1</v>
          </cell>
          <cell r="G285">
            <v>158674.56</v>
          </cell>
          <cell r="H285" t="str">
            <v>BDI 2</v>
          </cell>
          <cell r="I285">
            <v>183935.54</v>
          </cell>
          <cell r="J285">
            <v>183935.54</v>
          </cell>
        </row>
        <row r="286">
          <cell r="A286" t="str">
            <v>5.2.6</v>
          </cell>
          <cell r="B286" t="str">
            <v>COMP.</v>
          </cell>
          <cell r="C286">
            <v>149</v>
          </cell>
          <cell r="D286" t="str">
            <v>CARRINHO PLATAFORMA PARA TRANSPORTE DOS RESÍDUOS DA GRADE - FORNECIMENTO</v>
          </cell>
          <cell r="E286" t="str">
            <v>UN</v>
          </cell>
          <cell r="F286">
            <v>10</v>
          </cell>
          <cell r="G286">
            <v>2514.63</v>
          </cell>
          <cell r="H286" t="str">
            <v>BDI 2</v>
          </cell>
          <cell r="I286">
            <v>2914.95</v>
          </cell>
          <cell r="J286">
            <v>29149.5</v>
          </cell>
        </row>
        <row r="287">
          <cell r="A287" t="str">
            <v>5.2.7</v>
          </cell>
          <cell r="B287" t="str">
            <v>COMP.</v>
          </cell>
          <cell r="C287">
            <v>150</v>
          </cell>
          <cell r="D287" t="str">
            <v>REGUA LINIMETRICA/FLUVIOMETRICA PARA CONTROLE ALTIMETRICO EM ALUMINIO, GRAVAÇÃO EM BAIXO RELEVO E PINTURA A MONTANTE E JUSANTE - FORNECIMENTO E INSTALAÇÃO GEORREFERENCIADA</v>
          </cell>
          <cell r="E287" t="str">
            <v>UN</v>
          </cell>
          <cell r="F287">
            <v>1</v>
          </cell>
          <cell r="G287">
            <v>5567.84</v>
          </cell>
          <cell r="H287" t="str">
            <v>BDI 1</v>
          </cell>
          <cell r="I287">
            <v>7103.45</v>
          </cell>
          <cell r="J287">
            <v>7103.45</v>
          </cell>
        </row>
        <row r="288">
          <cell r="A288" t="str">
            <v>5.2.7</v>
          </cell>
          <cell r="B288" t="str">
            <v>MERCADO</v>
          </cell>
          <cell r="C288">
            <v>108</v>
          </cell>
          <cell r="D288" t="str">
            <v>ANDAIME PLATAFORMA COM GUARDA CORPO E RODIZIOS COM FREIOS</v>
          </cell>
          <cell r="E288" t="str">
            <v>UN</v>
          </cell>
          <cell r="F288">
            <v>1</v>
          </cell>
          <cell r="G288">
            <v>9199.9</v>
          </cell>
          <cell r="H288" t="str">
            <v>BDI 2</v>
          </cell>
          <cell r="I288">
            <v>10664.52</v>
          </cell>
          <cell r="J288">
            <v>10664.52</v>
          </cell>
        </row>
        <row r="290">
          <cell r="I290" t="str">
            <v>SUBTOTAL SISTEMA DE IÇAMENTO PONTE ROLANTE, COMPORTAS FLAP AÇO INOX, STOP LOG, CARRINHOS PLATAFORMAS, ANDAIME PLATAFORMA, E MARCAÇÃO ALTIMÉTRICA</v>
          </cell>
          <cell r="J290">
            <v>1437958.5999999999</v>
          </cell>
        </row>
        <row r="292">
          <cell r="A292" t="str">
            <v>5.3</v>
          </cell>
          <cell r="B292" t="str">
            <v>GRADEAMENTO AÇO INOX GROSSEIRO AFAST. 100MM, GRADEAMENTO AÇO INOX FINO AFASTAMENTO 40MM MECANIZADO, BARREIRA DE CONTENÇÃO FLUTUANTE</v>
          </cell>
          <cell r="J292">
            <v>3167506.36</v>
          </cell>
        </row>
        <row r="293">
          <cell r="A293" t="str">
            <v>5.3.1</v>
          </cell>
          <cell r="B293" t="str">
            <v>COMP.</v>
          </cell>
          <cell r="C293">
            <v>80</v>
          </cell>
          <cell r="D293" t="str">
            <v>GRADEAMENTO GROSSEIRO EM AÇO INOX, LARGURA: 2,35 M E ALTURA: 4,55 M, AFASTAMENTO 100 MM ENTRE BARRAS, FIXAÇÃO INCLINADA 45° - FORNECIMENTO E INSTALAÇÃO</v>
          </cell>
          <cell r="E293" t="str">
            <v>UN</v>
          </cell>
          <cell r="F293">
            <v>3</v>
          </cell>
          <cell r="G293">
            <v>20780.310000000001</v>
          </cell>
          <cell r="H293" t="str">
            <v>BDI 1</v>
          </cell>
          <cell r="I293">
            <v>26511.51</v>
          </cell>
          <cell r="J293">
            <v>79534.53</v>
          </cell>
        </row>
        <row r="294">
          <cell r="A294" t="str">
            <v>5.3.2</v>
          </cell>
          <cell r="B294" t="str">
            <v>COMP.</v>
          </cell>
          <cell r="C294">
            <v>81</v>
          </cell>
          <cell r="D294" t="str">
            <v>GRADEAMENTO GROSSEIRO EM AÇO INOX, LARGURA: 2,75 M E ALTURA: 4,55 M, AFASTAMENTO 100 MM ENTRE BARRAS, FIXAÇÃO INCLINADA 45° - FORNECIMENTO E INSTALAÇÃO</v>
          </cell>
          <cell r="E294" t="str">
            <v>UN</v>
          </cell>
          <cell r="F294">
            <v>3</v>
          </cell>
          <cell r="G294">
            <v>24846.03</v>
          </cell>
          <cell r="H294" t="str">
            <v>BDI 1</v>
          </cell>
          <cell r="I294">
            <v>31698.560000000001</v>
          </cell>
          <cell r="J294">
            <v>95095.679999999993</v>
          </cell>
        </row>
        <row r="295">
          <cell r="A295" t="str">
            <v>5.3.3</v>
          </cell>
          <cell r="B295" t="str">
            <v>COMP.</v>
          </cell>
          <cell r="C295">
            <v>82</v>
          </cell>
          <cell r="D295" t="str">
            <v>GRADE MECANIZADA EM AÇO INOX OPERADA POR CABOS E TAMBORES, ACIONAMENTO ÚNICO POR MOTOREDUTOR COM FREIO, INCLUSIVE GRADE FIXA - FORNECIMENTO E INSTALAÇÃO</v>
          </cell>
          <cell r="E295" t="str">
            <v>UN</v>
          </cell>
          <cell r="F295">
            <v>5</v>
          </cell>
          <cell r="G295">
            <v>467294.60000000009</v>
          </cell>
          <cell r="H295" t="str">
            <v>BDI 1</v>
          </cell>
          <cell r="I295">
            <v>596174.44999999995</v>
          </cell>
          <cell r="J295">
            <v>2980872.25</v>
          </cell>
        </row>
        <row r="296">
          <cell r="A296" t="str">
            <v>5.3.4</v>
          </cell>
          <cell r="B296" t="str">
            <v>COMP.</v>
          </cell>
          <cell r="C296">
            <v>83</v>
          </cell>
          <cell r="D296" t="str">
            <v>TRANSPORTE COMERCIAL (DMT=1000 KM) E INSTALAÇÃO DAS GRADES FIXAS (TOTAL DE 11 UNIDADES)</v>
          </cell>
          <cell r="E296" t="str">
            <v>UN</v>
          </cell>
          <cell r="F296">
            <v>1</v>
          </cell>
          <cell r="G296">
            <v>4589.3600000000006</v>
          </cell>
          <cell r="H296" t="str">
            <v>BDI 1</v>
          </cell>
          <cell r="I296">
            <v>5855.1</v>
          </cell>
          <cell r="J296">
            <v>5855.1</v>
          </cell>
        </row>
        <row r="297">
          <cell r="A297" t="str">
            <v>5.3.5</v>
          </cell>
          <cell r="B297" t="str">
            <v>COT</v>
          </cell>
          <cell r="C297">
            <v>78</v>
          </cell>
          <cell r="D297" t="str">
            <v>BARREIRA CONTENÇÃO, MATERIAL LONA POLIÉSTER REVESTIDA DE PVC,TIPO FLUTUANTE, COMPRIMENTO 25 M, APLICAÇÃO PETRÓLEO, ÓLEOS E SEUS DERIVADOS, CARACTERÍSTICAS ADICIONAIS BORDA LIVRE 285MM E SAÍDA 350MM</v>
          </cell>
          <cell r="E297" t="str">
            <v>M</v>
          </cell>
          <cell r="F297">
            <v>30</v>
          </cell>
          <cell r="G297">
            <v>176.82</v>
          </cell>
          <cell r="H297" t="str">
            <v>BDI 2</v>
          </cell>
          <cell r="I297">
            <v>204.96</v>
          </cell>
          <cell r="J297">
            <v>6148.8</v>
          </cell>
        </row>
        <row r="298">
          <cell r="I298" t="str">
            <v>SUBTOTAL GRADEAMENTO AÇO INOX GROSSEIRO AFAST. 100MM, GRADEAMENTO AÇO INOX FINO AFASTAMENTO 40MM MECANIZADO, BARREIRA DE CONTENÇÃO FLUTUANTE</v>
          </cell>
          <cell r="J298">
            <v>3167506.36</v>
          </cell>
        </row>
        <row r="300">
          <cell r="I300" t="str">
            <v>SUBTOTAL INSTALAÇÕES HIDROMECÂNICAS:</v>
          </cell>
          <cell r="J300">
            <v>16216712.109999999</v>
          </cell>
        </row>
        <row r="302">
          <cell r="A302">
            <v>6</v>
          </cell>
          <cell r="B302" t="str">
            <v>INSTALAÇÕES ELÉTRICAS</v>
          </cell>
          <cell r="J302">
            <v>5065529.08</v>
          </cell>
        </row>
        <row r="304">
          <cell r="A304" t="str">
            <v>6.1</v>
          </cell>
          <cell r="B304" t="str">
            <v>ILUMINAÇÃO, TOMADAS E REFRIGERAÇÃO</v>
          </cell>
          <cell r="J304">
            <v>103154.09</v>
          </cell>
        </row>
        <row r="305">
          <cell r="A305" t="str">
            <v>6.1.1</v>
          </cell>
          <cell r="B305" t="str">
            <v>COMP.</v>
          </cell>
          <cell r="C305">
            <v>85</v>
          </cell>
          <cell r="D305" t="str">
            <v>CIRCUITO DE ILUMINAÇÃO EXTERNA DA CASA DE BOMBAS, CONFORME ANTEPROJETO - FORNECIMENTO DE MATERIAIS E INSTALAÇÃO</v>
          </cell>
          <cell r="E305" t="str">
            <v>UN</v>
          </cell>
          <cell r="F305">
            <v>1</v>
          </cell>
          <cell r="G305">
            <v>38496.15</v>
          </cell>
          <cell r="H305" t="str">
            <v>BDI 1</v>
          </cell>
          <cell r="I305">
            <v>49113.38</v>
          </cell>
          <cell r="J305">
            <v>49113.38</v>
          </cell>
        </row>
        <row r="306">
          <cell r="A306" t="str">
            <v>6.1.2</v>
          </cell>
          <cell r="B306" t="str">
            <v>COMP.</v>
          </cell>
          <cell r="C306">
            <v>86</v>
          </cell>
          <cell r="D306" t="str">
            <v>CIRCUITO DE ILUMINAÇÃO E TOMADAS INTERNAS DA CASA DE BOMBAS, CONFORME ANTEPROJETO - FORNECIMENTO DE MATERIAIS E INSTALAÇÃO</v>
          </cell>
          <cell r="E306" t="str">
            <v>UN</v>
          </cell>
          <cell r="F306">
            <v>1</v>
          </cell>
          <cell r="G306">
            <v>24234.880000000005</v>
          </cell>
          <cell r="H306" t="str">
            <v>BDI 1</v>
          </cell>
          <cell r="I306">
            <v>30918.85</v>
          </cell>
          <cell r="J306">
            <v>30918.85</v>
          </cell>
        </row>
        <row r="307">
          <cell r="A307" t="str">
            <v>6.1.3</v>
          </cell>
          <cell r="B307" t="str">
            <v>COMP.</v>
          </cell>
          <cell r="C307">
            <v>87</v>
          </cell>
          <cell r="D307" t="str">
            <v>QUADRO DE DISTRIBUIÇÃO PARA ILUMINAÇÃO E TOMADAS DA CASA DE BOMBAS (CD-01), CONFORME ANTEPROJETO ELÉTRICO - FORNECIMENTO DE MATERIAIS E INSTALAÇÃO</v>
          </cell>
          <cell r="E307" t="str">
            <v>UN</v>
          </cell>
          <cell r="F307">
            <v>1</v>
          </cell>
          <cell r="G307">
            <v>2332.65</v>
          </cell>
          <cell r="H307" t="str">
            <v>BDI 1</v>
          </cell>
          <cell r="I307">
            <v>2975.99</v>
          </cell>
          <cell r="J307">
            <v>2975.99</v>
          </cell>
        </row>
        <row r="308">
          <cell r="A308" t="str">
            <v>6.1.4</v>
          </cell>
          <cell r="B308" t="str">
            <v>SINAPI</v>
          </cell>
          <cell r="C308">
            <v>103250</v>
          </cell>
          <cell r="D308" t="str">
            <v>AR CONDICIONADO SPLIT INVERTER, HI-WALL (PAREDE), 18000 BTU/H, CICLO FRIO - FORNECIMENTO E INSTALAÇÃO. AF_11/2021_PE</v>
          </cell>
          <cell r="E308" t="str">
            <v>UN</v>
          </cell>
          <cell r="F308">
            <v>1</v>
          </cell>
          <cell r="G308" t="str">
            <v>3.773,61</v>
          </cell>
          <cell r="H308" t="str">
            <v>BDI 1</v>
          </cell>
          <cell r="I308">
            <v>4814.37</v>
          </cell>
          <cell r="J308">
            <v>4814.37</v>
          </cell>
        </row>
        <row r="309">
          <cell r="A309" t="str">
            <v>6.1.5</v>
          </cell>
          <cell r="B309" t="str">
            <v>SINAPI</v>
          </cell>
          <cell r="C309">
            <v>103261</v>
          </cell>
          <cell r="D309" t="str">
            <v>AR CONDICIONADO SPLIT INVERTER, PISO TETO, 36000 BTU/H, CICLO FRIO - FORNECIMENTO E INSTALAÇÃO. AF_11/2021_PSE</v>
          </cell>
          <cell r="E309" t="str">
            <v>UN</v>
          </cell>
          <cell r="F309">
            <v>1</v>
          </cell>
          <cell r="G309" t="str">
            <v>12.017,17</v>
          </cell>
          <cell r="H309" t="str">
            <v>BDI 1</v>
          </cell>
          <cell r="I309">
            <v>15331.5</v>
          </cell>
          <cell r="J309">
            <v>15331.5</v>
          </cell>
        </row>
        <row r="310">
          <cell r="I310" t="str">
            <v>SUBTOTAL ILUMINAÇÃO, TOMADAS E REFRIGERAÇÃO</v>
          </cell>
          <cell r="J310">
            <v>103154.09</v>
          </cell>
        </row>
        <row r="312">
          <cell r="A312" t="str">
            <v>6.2</v>
          </cell>
          <cell r="B312" t="str">
            <v>CIRCUITO DE FORÇA, INCLUINDO QGBT, CCM COM INVERSOR, QTA QDG, GERADORES (COBERTURA, PISO, TANQUE E BACIA DE CONTENÇÃO) E CORRELATOS</v>
          </cell>
          <cell r="J312">
            <v>3641303.4700000007</v>
          </cell>
        </row>
        <row r="313">
          <cell r="A313" t="str">
            <v>6.2.1</v>
          </cell>
          <cell r="B313" t="str">
            <v>COMP.</v>
          </cell>
          <cell r="C313">
            <v>88</v>
          </cell>
          <cell r="D313" t="str">
            <v>CIRCUITO DE FORÇA P/ ALIMENTAÇÃO DOS MOTORES DAS MOTOBOMBAS, CONFORME ANTEPROJETO - FORNECIMENTO DE MATERIAIS E INSTALAÇÃO</v>
          </cell>
          <cell r="E313" t="str">
            <v>UN</v>
          </cell>
          <cell r="F313">
            <v>1</v>
          </cell>
          <cell r="G313">
            <v>160326.16999999998</v>
          </cell>
          <cell r="H313" t="str">
            <v>BDI 1</v>
          </cell>
          <cell r="I313">
            <v>204544.12</v>
          </cell>
          <cell r="J313">
            <v>204544.12</v>
          </cell>
        </row>
        <row r="314">
          <cell r="A314" t="str">
            <v>6.2.2</v>
          </cell>
          <cell r="B314" t="str">
            <v>COMP.</v>
          </cell>
          <cell r="C314">
            <v>89</v>
          </cell>
          <cell r="D314" t="str">
            <v>QUADRO DE COMANDO DE MOTORES ELÉTRICOS (CCM), CONFORME ANTEPROJETO ELÉTRICO - FORNECIMENTO E INSTALAÇÃO</v>
          </cell>
          <cell r="E314" t="str">
            <v>UN</v>
          </cell>
          <cell r="F314">
            <v>5</v>
          </cell>
          <cell r="G314">
            <v>212786.43</v>
          </cell>
          <cell r="H314" t="str">
            <v>BDI 2</v>
          </cell>
          <cell r="I314">
            <v>246662.02</v>
          </cell>
          <cell r="J314">
            <v>1233310.1000000001</v>
          </cell>
        </row>
        <row r="315">
          <cell r="A315" t="str">
            <v>6.2.3</v>
          </cell>
          <cell r="B315" t="str">
            <v>COMP.</v>
          </cell>
          <cell r="C315">
            <v>90</v>
          </cell>
          <cell r="D315" t="str">
            <v>QUADRO DE DISTRIBUIÇÃO GERAL (QDG) DO CIRCUITO DE FORÇA DOS MOTORES, CONFORME ANTEPROJETO - FORNECIMENTO E INSTALAÇÃO</v>
          </cell>
          <cell r="E315" t="str">
            <v>UN</v>
          </cell>
          <cell r="F315">
            <v>1</v>
          </cell>
          <cell r="G315">
            <v>160849.07999999999</v>
          </cell>
          <cell r="H315" t="str">
            <v>BDI 2</v>
          </cell>
          <cell r="I315">
            <v>186456.25</v>
          </cell>
          <cell r="J315">
            <v>186456.25</v>
          </cell>
        </row>
        <row r="316">
          <cell r="A316" t="str">
            <v>6.2.4</v>
          </cell>
          <cell r="B316" t="str">
            <v>COMP.</v>
          </cell>
          <cell r="C316">
            <v>43</v>
          </cell>
          <cell r="D316" t="str">
            <v>QUADRO DE TRANSFERÊNCIA AUTOMÁTICO (QTA) CONFORME ANTEPROJETO ELÉTRICO E MEMORIAL DESCRITIVO - FORNECIMENTO E INSTALAÇÃO</v>
          </cell>
          <cell r="E316" t="str">
            <v>UN</v>
          </cell>
          <cell r="F316">
            <v>1</v>
          </cell>
          <cell r="G316">
            <v>325037.96000000002</v>
          </cell>
          <cell r="H316" t="str">
            <v>BDI 2</v>
          </cell>
          <cell r="I316">
            <v>376784</v>
          </cell>
          <cell r="J316">
            <v>376784</v>
          </cell>
        </row>
        <row r="317">
          <cell r="A317" t="str">
            <v>6.2.5</v>
          </cell>
          <cell r="B317" t="str">
            <v>ORSE</v>
          </cell>
          <cell r="C317">
            <v>11904</v>
          </cell>
          <cell r="D317" t="str">
            <v>GERADOR A DIESEL 650 KVA E CAPACIDADE P/ 500 LITROS DE COMBUSTÍVEL</v>
          </cell>
          <cell r="E317" t="str">
            <v>UN</v>
          </cell>
          <cell r="F317">
            <v>2</v>
          </cell>
          <cell r="G317">
            <v>664036.92000000004</v>
          </cell>
          <cell r="H317" t="str">
            <v>BDI 2</v>
          </cell>
          <cell r="I317">
            <v>769751.59</v>
          </cell>
          <cell r="J317">
            <v>1539503.18</v>
          </cell>
        </row>
        <row r="318">
          <cell r="A318" t="str">
            <v>6.2.6</v>
          </cell>
          <cell r="B318" t="str">
            <v>COMP.</v>
          </cell>
          <cell r="C318">
            <v>148</v>
          </cell>
          <cell r="D318" t="str">
            <v>COMANDO, FORÇA, PROTEÇÃO E AUTOMAÇÃO DE GRADE MECANIZADA - FORNECIMENTO E INSTALAÇÃO</v>
          </cell>
          <cell r="E318" t="str">
            <v>UN</v>
          </cell>
          <cell r="F318">
            <v>5</v>
          </cell>
          <cell r="G318">
            <v>15135.479999999998</v>
          </cell>
          <cell r="H318" t="str">
            <v>BDI 1</v>
          </cell>
          <cell r="I318">
            <v>19309.84</v>
          </cell>
          <cell r="J318">
            <v>96549.2</v>
          </cell>
        </row>
        <row r="319">
          <cell r="A319" t="str">
            <v>6.2.7</v>
          </cell>
          <cell r="B319" t="str">
            <v>MERCADO</v>
          </cell>
          <cell r="C319">
            <v>110</v>
          </cell>
          <cell r="D319" t="str">
            <v>TANQUE IBC 1000 LITROS GRADEADO COM PALETE DE CONTENÇÃO 1000 L</v>
          </cell>
          <cell r="E319" t="str">
            <v>UN</v>
          </cell>
          <cell r="F319">
            <v>1</v>
          </cell>
          <cell r="G319">
            <v>3585.77</v>
          </cell>
          <cell r="H319" t="str">
            <v>BDI 2</v>
          </cell>
          <cell r="I319">
            <v>4156.62</v>
          </cell>
          <cell r="J319">
            <v>4156.62</v>
          </cell>
        </row>
        <row r="320">
          <cell r="I320" t="str">
            <v>SUBTOTAL CIRCUITO DE FORÇA, INCLUINDO QGBT, CCM COM INVERSOR, QTA QDG, GERADORES (COBERTURA, PISO, TANQUE E BACIA DE CONTENÇÃO) E CORRELATOS</v>
          </cell>
          <cell r="J320">
            <v>3641303.4700000007</v>
          </cell>
        </row>
        <row r="322">
          <cell r="A322" t="str">
            <v>6.3</v>
          </cell>
          <cell r="B322" t="str">
            <v>COMANDO, TELEMETRIA, INSTRUMENTAÇÃO, AUTOMAÇÃO E CORRELATOS</v>
          </cell>
          <cell r="J322">
            <v>161588.31</v>
          </cell>
        </row>
        <row r="323">
          <cell r="A323" t="str">
            <v>6.3.1</v>
          </cell>
          <cell r="B323" t="str">
            <v>COMP.</v>
          </cell>
          <cell r="C323">
            <v>92</v>
          </cell>
          <cell r="D323" t="str">
            <v>CIRCUITO DE COMANDO E TELEMETRIA E SENSORES ULTRASSÔNICOS DE NÍVEL -  FORNECIMENTO DE MATERIAIS E INSTALAÇÃO</v>
          </cell>
          <cell r="E323" t="str">
            <v>UN</v>
          </cell>
          <cell r="F323">
            <v>6</v>
          </cell>
          <cell r="G323">
            <v>5519.07</v>
          </cell>
          <cell r="H323" t="str">
            <v>BDI 1</v>
          </cell>
          <cell r="I323">
            <v>7041.22</v>
          </cell>
          <cell r="J323">
            <v>42247.32</v>
          </cell>
        </row>
        <row r="324">
          <cell r="A324" t="str">
            <v>6.3.2</v>
          </cell>
          <cell r="B324" t="str">
            <v>COMP.</v>
          </cell>
          <cell r="C324">
            <v>44</v>
          </cell>
          <cell r="D324" t="str">
            <v>PAINEL DE AUTOMAÇÃO (PAC) E TELEMETRIA INCLUINDO CONTROLADOR LÓGICO PROGRAMÁVEL CONFORME ANTEPROJETO ELÉTRICO E MEMORIAL DESCRITIVO - FORNECIMENTO</v>
          </cell>
          <cell r="E324" t="str">
            <v>UN</v>
          </cell>
          <cell r="F324">
            <v>1</v>
          </cell>
          <cell r="G324">
            <v>102951.17</v>
          </cell>
          <cell r="H324" t="str">
            <v>BDI 2</v>
          </cell>
          <cell r="I324">
            <v>119340.99</v>
          </cell>
          <cell r="J324">
            <v>119340.99</v>
          </cell>
        </row>
        <row r="325">
          <cell r="I325" t="str">
            <v>SUBTOTAL COMANDO, TELEMETRIA, INSTRUMENTAÇÃO, AUTOMAÇÃO E CORRELATOS</v>
          </cell>
          <cell r="J325">
            <v>161588.31</v>
          </cell>
        </row>
        <row r="327">
          <cell r="A327" t="str">
            <v>6.4</v>
          </cell>
          <cell r="B327" t="str">
            <v>ENTRADA DE ENERGIA, SUBESTAÇÃO (TRANSFORMADOR, DISJUNTOR, ETC), EXTENSÃO DE REDE MT COM DUPLA ALIMENTAÇÃO, CIRCUITO MT PRÓPRIO E CORRELATOS</v>
          </cell>
          <cell r="J327">
            <v>1159483.21</v>
          </cell>
        </row>
        <row r="328">
          <cell r="A328" t="str">
            <v>6.4.1</v>
          </cell>
          <cell r="B328" t="str">
            <v>COMP.</v>
          </cell>
          <cell r="C328">
            <v>93</v>
          </cell>
          <cell r="D328" t="str">
            <v>CIRCUITO DA SUBESTAÇÃO E ENTRADA DE ENERGIA MT, EXCETO EQUIPAMENTOS - FORNECIMENTO DE MATERIAIS E INSTALAÇÃO</v>
          </cell>
          <cell r="E328" t="str">
            <v>UN</v>
          </cell>
          <cell r="F328">
            <v>1</v>
          </cell>
          <cell r="G328">
            <v>208898.09</v>
          </cell>
          <cell r="H328" t="str">
            <v>BDI 1</v>
          </cell>
          <cell r="I328">
            <v>266512.18</v>
          </cell>
          <cell r="J328">
            <v>266512.18</v>
          </cell>
        </row>
        <row r="329">
          <cell r="A329" t="str">
            <v>6.4.2</v>
          </cell>
          <cell r="B329" t="str">
            <v>COMP.</v>
          </cell>
          <cell r="C329">
            <v>94</v>
          </cell>
          <cell r="D329" t="str">
            <v>EXTENSÃO DE REDE MT PARA RAMAL DE ENTRADA - FORNECIMENTO DE MATERIAIS E INSTALAÇÃO</v>
          </cell>
          <cell r="E329" t="str">
            <v>UN</v>
          </cell>
          <cell r="F329">
            <v>2</v>
          </cell>
          <cell r="G329">
            <v>266339.7</v>
          </cell>
          <cell r="H329" t="str">
            <v>BDI 1</v>
          </cell>
          <cell r="I329">
            <v>339796.18</v>
          </cell>
          <cell r="J329">
            <v>679592.36</v>
          </cell>
        </row>
        <row r="330">
          <cell r="A330" t="str">
            <v>6.4.3</v>
          </cell>
          <cell r="B330" t="str">
            <v>COMP.</v>
          </cell>
          <cell r="C330">
            <v>115</v>
          </cell>
          <cell r="D330" t="str">
            <v>PAINEL DE MEDIA TENSÃO GAMA SM6 IP - 3X, 23,1 KV / 630 A / 16 KA, COM 02 MÓDULO COMPACTO ISOL GÁS COM FUNÇÃO LINHA OU LIGAÇÃO, MODULO COMPACTO ISOL GÁS COM FUNÇÃO DE MEDIÇAO E MODULO COMPACTO ISOL GÁS COM FUNÇÃO DISJUNTOR DE MT - FORNECIMENTO</v>
          </cell>
          <cell r="E330" t="str">
            <v>UN</v>
          </cell>
          <cell r="F330">
            <v>1</v>
          </cell>
          <cell r="G330">
            <v>31730.799999999999</v>
          </cell>
          <cell r="H330" t="str">
            <v>BDI 2</v>
          </cell>
          <cell r="I330">
            <v>36782.339999999997</v>
          </cell>
          <cell r="J330">
            <v>36782.339999999997</v>
          </cell>
        </row>
        <row r="331">
          <cell r="A331" t="str">
            <v>6.4.4</v>
          </cell>
          <cell r="B331" t="str">
            <v>COMP.</v>
          </cell>
          <cell r="C331">
            <v>116</v>
          </cell>
          <cell r="D331" t="str">
            <v>TRANSFORMADOR TRIFASICO DE DISTRIBUICAO, POTENCIA DE 1500 KVA, TENSAO NOMINAL DE 15 KV, TENSAO SECUNDARIA DE 220/127V, EM OLEO ISOLANTE TIPO MINERAL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FORNECIMENTO</v>
          </cell>
          <cell r="E331" t="str">
            <v>UN</v>
          </cell>
          <cell r="F331">
            <v>1</v>
          </cell>
          <cell r="G331">
            <v>152343.28</v>
          </cell>
          <cell r="H331" t="str">
            <v>BDI 2</v>
          </cell>
          <cell r="I331">
            <v>176596.33</v>
          </cell>
          <cell r="J331">
            <v>176596.33</v>
          </cell>
        </row>
        <row r="332">
          <cell r="I332" t="str">
            <v>SUBTOTAL ENTRADA DE ENERGIA, SUBESTAÇÃO (TRANSFORMADOR, DISJUNTOR, ETC), EXTENSÃO DE REDE MT COM DUPLA ALIMENTAÇÃO, CIRCUITO MT PRÓPRIO E CORRELATOS</v>
          </cell>
          <cell r="J332">
            <v>1159483.21</v>
          </cell>
        </row>
        <row r="334">
          <cell r="I334" t="str">
            <v>SUBTOTAL INSTALAÇÕES ELÉTRICAS</v>
          </cell>
          <cell r="J334">
            <v>5065529.08</v>
          </cell>
        </row>
        <row r="336">
          <cell r="A336">
            <v>7</v>
          </cell>
          <cell r="B336" t="str">
            <v>SISTEMAS DE PROTEÇÃO E SEGURANÇA</v>
          </cell>
          <cell r="J336">
            <v>11566.03</v>
          </cell>
        </row>
        <row r="338">
          <cell r="A338" t="str">
            <v>7.1</v>
          </cell>
          <cell r="B338" t="str">
            <v>PPCI - PLANO DE PREVENÇÃO CONTRA INCÊNDIO</v>
          </cell>
          <cell r="J338">
            <v>2852.44</v>
          </cell>
        </row>
        <row r="339">
          <cell r="A339" t="str">
            <v>7.1.1</v>
          </cell>
          <cell r="B339" t="str">
            <v>COMP.</v>
          </cell>
          <cell r="C339">
            <v>119</v>
          </cell>
          <cell r="D339" t="str">
            <v>SISTEMAS DE COMBATE À INCÊNDIO PREVISTOS NO PLANO DE PROTEÇÃO CONTRA INCÊNDIOS (PPCI) - FORNECIMENTO DE MATERIAIS E INSTALAÇÃO</v>
          </cell>
          <cell r="E339" t="str">
            <v>UN</v>
          </cell>
          <cell r="F339">
            <v>1</v>
          </cell>
          <cell r="G339">
            <v>1596.45</v>
          </cell>
          <cell r="H339" t="str">
            <v>BDI 1</v>
          </cell>
          <cell r="I339">
            <v>2036.75</v>
          </cell>
          <cell r="J339">
            <v>2036.75</v>
          </cell>
        </row>
        <row r="340">
          <cell r="A340" t="str">
            <v>7.1.2</v>
          </cell>
          <cell r="B340" t="str">
            <v>COMP.</v>
          </cell>
          <cell r="C340">
            <v>120</v>
          </cell>
          <cell r="D340" t="str">
            <v>TREINAMENTO E CURSO DE CAPACITAÇÃO PARA TRÊS PESSOAS OU MAIS (UMA TURMA)</v>
          </cell>
          <cell r="E340" t="str">
            <v>UN</v>
          </cell>
          <cell r="F340">
            <v>1</v>
          </cell>
          <cell r="G340">
            <v>639.36</v>
          </cell>
          <cell r="H340" t="str">
            <v>BDI 1</v>
          </cell>
          <cell r="I340">
            <v>815.69</v>
          </cell>
          <cell r="J340">
            <v>815.69</v>
          </cell>
        </row>
        <row r="341">
          <cell r="I341" t="str">
            <v>SUBTOTAL PPCI - PLANO DE PREVENÇÃO CONTRA INCÊNDIO</v>
          </cell>
          <cell r="J341">
            <v>2852.44</v>
          </cell>
        </row>
        <row r="343">
          <cell r="A343" t="str">
            <v>7.2</v>
          </cell>
          <cell r="B343" t="str">
            <v>SPDA - SISTEMA DE PROTEÇÃO CONTRA DESCARGAS ATMOSFÉRICAS</v>
          </cell>
          <cell r="J343">
            <v>8713.59</v>
          </cell>
        </row>
        <row r="344">
          <cell r="A344" t="str">
            <v>7.2.1</v>
          </cell>
          <cell r="B344" t="str">
            <v>COMP.</v>
          </cell>
          <cell r="C344">
            <v>121</v>
          </cell>
          <cell r="D344" t="str">
            <v>SISTEMA DE PROTEÇÃO CONTRA DESCARGAS ATMOSFÉRICAS (SPDA) E ATERRAMENTO - FORNECIMENTO DE MATERIAIS E INSTALAÇÃO</v>
          </cell>
          <cell r="E344" t="str">
            <v>UN</v>
          </cell>
          <cell r="F344">
            <v>1</v>
          </cell>
          <cell r="G344">
            <v>6829.91</v>
          </cell>
          <cell r="H344" t="str">
            <v>BDI 1</v>
          </cell>
          <cell r="I344">
            <v>8713.59</v>
          </cell>
          <cell r="J344">
            <v>8713.59</v>
          </cell>
        </row>
        <row r="345">
          <cell r="I345" t="str">
            <v>SUBTOTAL SPDA - SISTEMA DE PROTEÇÃO CONTRA DESCARGAS ATMOSFÉRICAS</v>
          </cell>
          <cell r="J345">
            <v>8713.59</v>
          </cell>
        </row>
        <row r="347">
          <cell r="I347" t="str">
            <v>SUBTOTAL PPCI - PLANO DE PREVENÇÃO CONTRA INCÊNDIO</v>
          </cell>
          <cell r="J347">
            <v>11566.03</v>
          </cell>
        </row>
        <row r="349">
          <cell r="A349">
            <v>8</v>
          </cell>
          <cell r="B349" t="str">
            <v>CANAL DE COMPORTA DE DESCARGA POR GRAVIDADE - BYPASS</v>
          </cell>
          <cell r="J349">
            <v>4102510.540000001</v>
          </cell>
        </row>
        <row r="351">
          <cell r="A351" t="str">
            <v>8.1</v>
          </cell>
          <cell r="B351" t="str">
            <v>LIMPEZA DO TERRENO</v>
          </cell>
          <cell r="J351">
            <v>26489.88</v>
          </cell>
        </row>
        <row r="352">
          <cell r="A352" t="str">
            <v>8.1.1</v>
          </cell>
          <cell r="B352" t="str">
            <v>SINAPI</v>
          </cell>
          <cell r="C352">
            <v>98525</v>
          </cell>
          <cell r="D352" t="str">
            <v>LIMPEZA MECANIZADA DE CAMADA VEGETAL, VEGETAÇÃO E PEQUENAS ÁRVORES (DIÂMETRO DE TRONCO MENOR QUE 0,20 M), COM TRATOR DE ESTEIRAS. AF_03/2024</v>
          </cell>
          <cell r="E352" t="str">
            <v>M2</v>
          </cell>
          <cell r="F352">
            <v>630</v>
          </cell>
          <cell r="G352" t="str">
            <v>0,66</v>
          </cell>
          <cell r="H352" t="str">
            <v>BDI 1</v>
          </cell>
          <cell r="I352">
            <v>0.84</v>
          </cell>
          <cell r="J352">
            <v>529.20000000000005</v>
          </cell>
        </row>
        <row r="353">
          <cell r="A353" t="str">
            <v>8.1.2</v>
          </cell>
          <cell r="B353" t="str">
            <v>SINAPI</v>
          </cell>
          <cell r="C353">
            <v>100575</v>
          </cell>
          <cell r="D353" t="str">
            <v>REGULARIZAÇÃO DE SUPERFÍCIES COM MOTONIVELADORA. AF_11/2019</v>
          </cell>
          <cell r="E353" t="str">
            <v>M2</v>
          </cell>
          <cell r="F353">
            <v>900</v>
          </cell>
          <cell r="G353" t="str">
            <v>0,14</v>
          </cell>
          <cell r="H353" t="str">
            <v>BDI 1</v>
          </cell>
          <cell r="I353">
            <v>0.17</v>
          </cell>
          <cell r="J353">
            <v>153</v>
          </cell>
        </row>
        <row r="354">
          <cell r="A354" t="str">
            <v>8.1.3</v>
          </cell>
          <cell r="B354" t="str">
            <v>COMP.</v>
          </cell>
          <cell r="C354">
            <v>3</v>
          </cell>
          <cell r="D354" t="str">
            <v>CARGA, TRANSPORTE C/ CAMINHÃO BASCULANTE 10M3, DESCARGA E ESPALHAMENTO DE MATERIAL EM BOTA-FORA, DMT=9 KM</v>
          </cell>
          <cell r="E354" t="str">
            <v>M3</v>
          </cell>
          <cell r="F354">
            <v>463.5</v>
          </cell>
          <cell r="G354">
            <v>43.650000000000006</v>
          </cell>
          <cell r="H354" t="str">
            <v>BDI 1</v>
          </cell>
          <cell r="I354">
            <v>55.68</v>
          </cell>
          <cell r="J354">
            <v>25807.68</v>
          </cell>
        </row>
        <row r="355">
          <cell r="I355" t="str">
            <v>SUBTOTAL LIMPEZA DO TERRENO</v>
          </cell>
          <cell r="J355">
            <v>26489.88</v>
          </cell>
        </row>
        <row r="357">
          <cell r="A357" t="str">
            <v>8.2</v>
          </cell>
          <cell r="B357" t="str">
            <v>LOCAÇÃO DA OBRA</v>
          </cell>
          <cell r="J357">
            <v>20701.7</v>
          </cell>
        </row>
        <row r="358">
          <cell r="A358" t="str">
            <v>8.2.1</v>
          </cell>
          <cell r="B358" t="str">
            <v>ORSE</v>
          </cell>
          <cell r="C358">
            <v>3099</v>
          </cell>
          <cell r="D358" t="str">
            <v>EQUIPE DE TOPOGRAFIA PARA TRABALHOS EXCLUSIVOS DE CAMPO - DIÁRIA INCLUINDO TRANSPORTE - REV 04_10/2022</v>
          </cell>
          <cell r="E358" t="str">
            <v>DIA</v>
          </cell>
          <cell r="F358">
            <v>10</v>
          </cell>
          <cell r="G358">
            <v>948.6</v>
          </cell>
          <cell r="H358" t="str">
            <v>BDI 1</v>
          </cell>
          <cell r="I358">
            <v>1210.22</v>
          </cell>
          <cell r="J358">
            <v>12102.2</v>
          </cell>
        </row>
        <row r="359">
          <cell r="A359" t="str">
            <v>8.2.2</v>
          </cell>
          <cell r="B359" t="str">
            <v>SINAPI</v>
          </cell>
          <cell r="C359">
            <v>99059</v>
          </cell>
          <cell r="D359" t="str">
            <v>LOCAÇÃO CONVENCIONAL DE OBRA, UTILIZANDO GABARITO DE TÁBUAS CORRIDAS PONTALETADAS A CADA 2,00M -  2 UTILIZAÇÕES. AF_03/2024</v>
          </cell>
          <cell r="E359" t="str">
            <v>M</v>
          </cell>
          <cell r="F359">
            <v>130</v>
          </cell>
          <cell r="G359" t="str">
            <v>51,85</v>
          </cell>
          <cell r="H359" t="str">
            <v>BDI 1</v>
          </cell>
          <cell r="I359">
            <v>66.150000000000006</v>
          </cell>
          <cell r="J359">
            <v>8599.5</v>
          </cell>
        </row>
        <row r="360">
          <cell r="I360" t="str">
            <v>SUBTOTAL LOCAÇÃO DA OBRA</v>
          </cell>
          <cell r="J360">
            <v>20701.7</v>
          </cell>
        </row>
        <row r="362">
          <cell r="A362" t="str">
            <v>8.3</v>
          </cell>
          <cell r="B362" t="str">
            <v>ENSECADEIRA</v>
          </cell>
          <cell r="J362">
            <v>239266.01</v>
          </cell>
        </row>
        <row r="363">
          <cell r="A363" t="str">
            <v>8.3.1</v>
          </cell>
          <cell r="B363" t="str">
            <v>COMP.</v>
          </cell>
          <cell r="C363">
            <v>123</v>
          </cell>
          <cell r="D363" t="str">
            <v>GALERIA AUXILIAR, TIPO BDCC (2X) 1,5M X 1,5M, 12 M DE EXTENSÃO, P/ ENSECADEIRA; COM FECHAMENTO TEMPORÁRIO TIPO STOPLOG C/ MADEIRA DE LEI DIMENSÕES 1,8M X 3M, (2X P/ BDCC) - FORNECIMENTO E ASSENTAMENTO</v>
          </cell>
          <cell r="E363" t="str">
            <v>UN</v>
          </cell>
          <cell r="F363">
            <v>1</v>
          </cell>
          <cell r="G363">
            <v>26748.639999999999</v>
          </cell>
          <cell r="H363" t="str">
            <v>BDI 1</v>
          </cell>
          <cell r="I363">
            <v>34125.910000000003</v>
          </cell>
          <cell r="J363">
            <v>34125.910000000003</v>
          </cell>
        </row>
        <row r="364">
          <cell r="A364" t="str">
            <v>8.3.2</v>
          </cell>
          <cell r="B364" t="str">
            <v>COMP.</v>
          </cell>
          <cell r="C364">
            <v>122</v>
          </cell>
          <cell r="D364" t="str">
            <v>ENSECADEIRADO CANAL INTERNO DO BYPASS, COM ATERRO DE SOLO IMPORTADO, INCLUÍDO TRANSPORTE DE SOLO DA JAZIDA (DMT=30,5 KM), DESCARGA E COMPACTAÇÃO MECÂNICA</v>
          </cell>
          <cell r="E364" t="str">
            <v>M3</v>
          </cell>
          <cell r="F364">
            <v>106.2</v>
          </cell>
          <cell r="G364">
            <v>183.07</v>
          </cell>
          <cell r="H364" t="str">
            <v>BDI 1</v>
          </cell>
          <cell r="I364">
            <v>233.56</v>
          </cell>
          <cell r="J364">
            <v>24804.07</v>
          </cell>
        </row>
        <row r="365">
          <cell r="A365" t="str">
            <v>8.3.3</v>
          </cell>
          <cell r="B365" t="str">
            <v>COMP.</v>
          </cell>
          <cell r="C365">
            <v>129</v>
          </cell>
          <cell r="D365" t="str">
            <v>ENSECADEIRA ARROIO ARAÇÁ DO BYPASS, COM ATERRO DE SOLO IMPORTADO, INCLUÍDO TRANSPORTE DA JAZIDA (DMT=30,5 KM), DESCARGA E COMPACTAÇÃO MECÂNICA</v>
          </cell>
          <cell r="E365" t="str">
            <v>M3</v>
          </cell>
          <cell r="F365">
            <v>345</v>
          </cell>
          <cell r="G365">
            <v>183.07</v>
          </cell>
          <cell r="H365" t="str">
            <v>BDI 1</v>
          </cell>
          <cell r="I365">
            <v>233.56</v>
          </cell>
          <cell r="J365">
            <v>80578.2</v>
          </cell>
        </row>
        <row r="366">
          <cell r="A366" t="str">
            <v>8.3.4</v>
          </cell>
          <cell r="B366" t="str">
            <v>COMP.</v>
          </cell>
          <cell r="C366">
            <v>124</v>
          </cell>
          <cell r="D366" t="str">
            <v>ESCORAMENTO CONTÍNUO DA VALA DO BYPASS COM ESTACAS-PRANCHA EM PERFIL METÁLICO 0,4 X 6,0 M - ALUGUEL (3 MESES), CRAVAÇÃO C/ ESCAVADEIRA E RETIRADA C/ GUINDASTE</v>
          </cell>
          <cell r="E366" t="str">
            <v>M2</v>
          </cell>
          <cell r="F366">
            <v>81</v>
          </cell>
          <cell r="G366">
            <v>498.49</v>
          </cell>
          <cell r="H366" t="str">
            <v>BDI 1</v>
          </cell>
          <cell r="I366">
            <v>635.97</v>
          </cell>
          <cell r="J366">
            <v>51513.57</v>
          </cell>
        </row>
        <row r="367">
          <cell r="A367" t="str">
            <v>8.3.5</v>
          </cell>
          <cell r="B367" t="str">
            <v>COMP.</v>
          </cell>
          <cell r="C367">
            <v>19</v>
          </cell>
          <cell r="D367" t="str">
            <v>REMOÇÃO DO ATERRO ENSECADEIRA, INCLUIDO CARGA E DESCARGA DO SOLO PARA BOTA-FORA (DMT=9 KM)</v>
          </cell>
          <cell r="E367" t="str">
            <v>M3</v>
          </cell>
          <cell r="F367">
            <v>141.6</v>
          </cell>
          <cell r="G367">
            <v>56.989999999999995</v>
          </cell>
          <cell r="H367" t="str">
            <v>BDI 1</v>
          </cell>
          <cell r="I367">
            <v>72.7</v>
          </cell>
          <cell r="J367">
            <v>10294.32</v>
          </cell>
        </row>
        <row r="368">
          <cell r="A368" t="str">
            <v>8.3.6</v>
          </cell>
          <cell r="B368" t="str">
            <v>COMP.</v>
          </cell>
          <cell r="C368">
            <v>14</v>
          </cell>
          <cell r="D368" t="str">
            <v>RETIRADA DA GALERIA, INCLUÍDO ESCAVAÇÃO, DESMONTAGEM E TRANSPORTE P/ DEPÓSITO (DMT =7,63 KM)</v>
          </cell>
          <cell r="E368" t="str">
            <v>M</v>
          </cell>
          <cell r="F368">
            <v>12</v>
          </cell>
          <cell r="G368">
            <v>327.53999999999996</v>
          </cell>
          <cell r="H368" t="str">
            <v>BDI 1</v>
          </cell>
          <cell r="I368">
            <v>417.87</v>
          </cell>
          <cell r="J368">
            <v>5014.4399999999996</v>
          </cell>
        </row>
        <row r="369">
          <cell r="A369" t="str">
            <v>8.3.7</v>
          </cell>
          <cell r="B369" t="str">
            <v>COMP.</v>
          </cell>
          <cell r="C369">
            <v>20</v>
          </cell>
          <cell r="D369" t="str">
            <v>ALUGUEL DE MOTOBOMBA PARA ESGOTAMENTO DE VALA, COM MANGUEIRA E MOTOR A COMBUSTÍVEL, POTÊNCIA MÍNIMA 7,6 HP</v>
          </cell>
          <cell r="E369" t="str">
            <v>MÊS</v>
          </cell>
          <cell r="F369">
            <v>6</v>
          </cell>
          <cell r="G369">
            <v>4302.6000000000004</v>
          </cell>
          <cell r="H369" t="str">
            <v>BDI 1</v>
          </cell>
          <cell r="I369">
            <v>5489.25</v>
          </cell>
          <cell r="J369">
            <v>32935.5</v>
          </cell>
        </row>
        <row r="370">
          <cell r="I370" t="str">
            <v>SUBTOTAL ENSECADEIRA</v>
          </cell>
          <cell r="J370">
            <v>239266.01</v>
          </cell>
        </row>
        <row r="372">
          <cell r="A372" t="str">
            <v>8.4</v>
          </cell>
          <cell r="B372" t="str">
            <v xml:space="preserve">TERRAPLANAGEM </v>
          </cell>
          <cell r="J372">
            <v>418726.7</v>
          </cell>
        </row>
        <row r="373">
          <cell r="A373" t="str">
            <v>8.4.1</v>
          </cell>
          <cell r="B373" t="str">
            <v>COMP.</v>
          </cell>
          <cell r="C373">
            <v>21</v>
          </cell>
          <cell r="D373" t="str">
            <v>LASTRO DE RACHÃO 20 CM PARA CAMINHO DE SERVIÇO, INCLUÍDO TRANSPORTE DA PEDREIRA (DMT=25,9 KM), LANÇAMENTO E ESPALHAMENTO</v>
          </cell>
          <cell r="E373" t="str">
            <v>M3</v>
          </cell>
          <cell r="F373">
            <v>10</v>
          </cell>
          <cell r="G373">
            <v>174.79</v>
          </cell>
          <cell r="H373" t="str">
            <v>BDI 1</v>
          </cell>
          <cell r="I373">
            <v>222.99</v>
          </cell>
          <cell r="J373">
            <v>2229.9</v>
          </cell>
        </row>
        <row r="374">
          <cell r="A374" t="str">
            <v>8.4.2</v>
          </cell>
          <cell r="B374" t="str">
            <v>COMP.</v>
          </cell>
          <cell r="C374">
            <v>124</v>
          </cell>
          <cell r="D374" t="str">
            <v>ESCORAMENTO CONTÍNUO DA VALA DO BYPASS COM ESTACAS-PRANCHA EM PERFIL METÁLICO 0,4 X 6,0 M - ALUGUEL (3 MESES), CRAVAÇÃO C/ ESCAVADEIRA E RETIRADA C/ GUINDASTE</v>
          </cell>
          <cell r="E374" t="str">
            <v>M2</v>
          </cell>
          <cell r="F374">
            <v>359.77500000000003</v>
          </cell>
          <cell r="G374">
            <v>498.49</v>
          </cell>
          <cell r="H374" t="str">
            <v>BDI 1</v>
          </cell>
          <cell r="I374">
            <v>635.97</v>
          </cell>
          <cell r="J374">
            <v>228806.1</v>
          </cell>
        </row>
        <row r="375">
          <cell r="A375" t="str">
            <v>8.4.3</v>
          </cell>
          <cell r="B375" t="str">
            <v>COMP.</v>
          </cell>
          <cell r="C375">
            <v>25</v>
          </cell>
          <cell r="D375" t="str">
            <v>ESCAVAÇÃO MÊCANICA A CÉU ABERTO COM SOLO DE 1º E 2º CATEGORIA C/ ESCAVADEIRA HIDRÁULICA, INCLUIDO CARGA E DESCARGA DO MATERIAL ESCAVADO P/ BOTA-FORA (DMT=9 KM)</v>
          </cell>
          <cell r="E375" t="str">
            <v>M3</v>
          </cell>
          <cell r="F375">
            <v>2432.61</v>
          </cell>
          <cell r="G375">
            <v>58.989999999999995</v>
          </cell>
          <cell r="H375" t="str">
            <v>BDI 1</v>
          </cell>
          <cell r="I375">
            <v>75.25</v>
          </cell>
          <cell r="J375">
            <v>183053.9</v>
          </cell>
        </row>
        <row r="376">
          <cell r="A376" t="str">
            <v>8.4.4</v>
          </cell>
          <cell r="B376" t="str">
            <v>COTAÇÃO</v>
          </cell>
          <cell r="C376">
            <v>0</v>
          </cell>
          <cell r="D376" t="str">
            <v>ALUGUEL DE MARTELO VIBRATÓRIO</v>
          </cell>
          <cell r="E376" t="str">
            <v>DIA</v>
          </cell>
          <cell r="F376">
            <v>4</v>
          </cell>
          <cell r="G376">
            <v>1000</v>
          </cell>
          <cell r="H376" t="str">
            <v>BDI 2</v>
          </cell>
          <cell r="I376">
            <v>1159.2</v>
          </cell>
          <cell r="J376">
            <v>4636.8</v>
          </cell>
        </row>
        <row r="377">
          <cell r="I377" t="str">
            <v xml:space="preserve">SUBTOTAL TERRAPLANAGEM </v>
          </cell>
          <cell r="J377">
            <v>418726.7</v>
          </cell>
        </row>
        <row r="379">
          <cell r="A379" t="str">
            <v>8.5</v>
          </cell>
          <cell r="B379" t="str">
            <v>FUNDAÇÕES</v>
          </cell>
          <cell r="J379">
            <v>381828.56</v>
          </cell>
        </row>
        <row r="380">
          <cell r="A380" t="str">
            <v>8.5.1</v>
          </cell>
          <cell r="B380" t="str">
            <v>COMP.</v>
          </cell>
          <cell r="C380">
            <v>31</v>
          </cell>
          <cell r="D380" t="str">
            <v>FORNECIMENTO E CRAVAÇÃO DE ESTACA PRÉ-MOLDADA DE CONCRETO, SEÇÃO QUADRADA, CAPACIDADE DE 50 E 75 TON</v>
          </cell>
          <cell r="E380" t="str">
            <v>M</v>
          </cell>
          <cell r="F380">
            <v>1672</v>
          </cell>
          <cell r="G380">
            <v>178.15</v>
          </cell>
          <cell r="H380" t="str">
            <v>BDI 1</v>
          </cell>
          <cell r="I380">
            <v>227.28</v>
          </cell>
          <cell r="J380">
            <v>380012.16</v>
          </cell>
        </row>
        <row r="381">
          <cell r="A381" t="str">
            <v>8.5.2</v>
          </cell>
          <cell r="B381" t="str">
            <v>SINAPI</v>
          </cell>
          <cell r="C381">
            <v>95601</v>
          </cell>
          <cell r="D381" t="str">
            <v>ARRASAMENTO MECANICO DE ESTACA DE CONCRETO ARMADO, DIAMETROS DE ATÉ 40 CM. AF_05/2021</v>
          </cell>
          <cell r="E381" t="str">
            <v>UN</v>
          </cell>
          <cell r="F381">
            <v>76</v>
          </cell>
          <cell r="G381" t="str">
            <v>18,74</v>
          </cell>
          <cell r="H381" t="str">
            <v>BDI 1</v>
          </cell>
          <cell r="I381">
            <v>23.9</v>
          </cell>
          <cell r="J381">
            <v>1816.4</v>
          </cell>
        </row>
        <row r="382">
          <cell r="I382" t="str">
            <v>SUBTOTAL FUNDAÇÕES</v>
          </cell>
          <cell r="J382">
            <v>381828.56</v>
          </cell>
        </row>
        <row r="384">
          <cell r="A384" t="str">
            <v>8.6</v>
          </cell>
          <cell r="B384" t="str">
            <v>CONCRETO ARMADO</v>
          </cell>
          <cell r="J384">
            <v>1411736.51</v>
          </cell>
        </row>
        <row r="385">
          <cell r="A385" t="str">
            <v>8.6.1</v>
          </cell>
          <cell r="B385" t="str">
            <v>COMP.</v>
          </cell>
          <cell r="C385">
            <v>125</v>
          </cell>
          <cell r="D385" t="str">
            <v>ESTRUTURAS DE CONCRETO ARMADO DO BYPASS - CONCRETO USINADO BOMBEADO C/LANÇAM, ADENSAMENTO, FORMA, ESCORAMENTO, DESFORMA E ARMAÇÃO (UNIDADES POR M3 DE CONCRETO ARMADO)</v>
          </cell>
          <cell r="E385" t="str">
            <v>M3</v>
          </cell>
          <cell r="F385">
            <v>579.25</v>
          </cell>
          <cell r="G385">
            <v>1910.3200000000002</v>
          </cell>
          <cell r="H385" t="str">
            <v>BDI 1</v>
          </cell>
          <cell r="I385">
            <v>2437.1799999999998</v>
          </cell>
          <cell r="J385">
            <v>1411736.51</v>
          </cell>
        </row>
        <row r="386">
          <cell r="A386" t="str">
            <v>8.6.1.1</v>
          </cell>
          <cell r="C386" t="str">
            <v>Custo Parcial</v>
          </cell>
          <cell r="D386" t="str">
            <v>Execução de laje em concreto armado - nível -1,85</v>
          </cell>
          <cell r="E386" t="str">
            <v>M3</v>
          </cell>
          <cell r="F386">
            <v>19.93</v>
          </cell>
          <cell r="G386">
            <v>1910.3200000000002</v>
          </cell>
          <cell r="H386" t="str">
            <v>BDI 1</v>
          </cell>
          <cell r="I386">
            <v>2437.1799999999998</v>
          </cell>
          <cell r="J386">
            <v>48572.99</v>
          </cell>
        </row>
        <row r="387">
          <cell r="A387" t="str">
            <v>8.6.1.2</v>
          </cell>
          <cell r="C387" t="str">
            <v>Custo Parcial</v>
          </cell>
          <cell r="D387" t="str">
            <v>Execução de viga em concreto armado - nível -1,85</v>
          </cell>
          <cell r="E387" t="str">
            <v>M3</v>
          </cell>
          <cell r="F387">
            <v>8.74</v>
          </cell>
          <cell r="G387">
            <v>1910.3200000000002</v>
          </cell>
          <cell r="H387" t="str">
            <v>BDI 1</v>
          </cell>
          <cell r="I387">
            <v>2437.1799999999998</v>
          </cell>
          <cell r="J387">
            <v>21300.95</v>
          </cell>
        </row>
        <row r="388">
          <cell r="A388" t="str">
            <v>8.6.1.3</v>
          </cell>
          <cell r="C388" t="str">
            <v>Custo Parcial</v>
          </cell>
          <cell r="D388" t="str">
            <v>Execução de pilar em concreto armado - nível -1,85</v>
          </cell>
          <cell r="E388" t="str">
            <v>M3</v>
          </cell>
          <cell r="F388">
            <v>0.94</v>
          </cell>
          <cell r="G388">
            <v>1910.3200000000002</v>
          </cell>
          <cell r="H388" t="str">
            <v>BDI 1</v>
          </cell>
          <cell r="I388">
            <v>2437.1799999999998</v>
          </cell>
          <cell r="J388">
            <v>2290.94</v>
          </cell>
        </row>
        <row r="389">
          <cell r="A389" t="str">
            <v>8.6.1.4</v>
          </cell>
          <cell r="C389" t="str">
            <v>Custo Parcial</v>
          </cell>
          <cell r="D389" t="str">
            <v>Execução de laje em concreto armado - nível -0,75</v>
          </cell>
          <cell r="E389" t="str">
            <v>M3</v>
          </cell>
          <cell r="F389">
            <v>83.93</v>
          </cell>
          <cell r="G389">
            <v>1910.3200000000002</v>
          </cell>
          <cell r="H389" t="str">
            <v>BDI 1</v>
          </cell>
          <cell r="I389">
            <v>2437.1799999999998</v>
          </cell>
          <cell r="J389">
            <v>204552.51</v>
          </cell>
        </row>
        <row r="390">
          <cell r="A390" t="str">
            <v>8.6.1.5</v>
          </cell>
          <cell r="C390" t="str">
            <v>Custo Parcial</v>
          </cell>
          <cell r="D390" t="str">
            <v>Execução de viga em concreto armado - nível -0,75</v>
          </cell>
          <cell r="E390" t="str">
            <v>M3</v>
          </cell>
          <cell r="F390">
            <v>20.620000000000005</v>
          </cell>
          <cell r="G390">
            <v>1910.3200000000002</v>
          </cell>
          <cell r="H390" t="str">
            <v>BDI 1</v>
          </cell>
          <cell r="I390">
            <v>2437.1799999999998</v>
          </cell>
          <cell r="J390">
            <v>50254.65</v>
          </cell>
        </row>
        <row r="391">
          <cell r="A391" t="str">
            <v>8.6.1.6</v>
          </cell>
          <cell r="C391" t="str">
            <v>Custo Parcial</v>
          </cell>
          <cell r="D391" t="str">
            <v>Execução de pilar em concreto armado - nível -0,75</v>
          </cell>
          <cell r="E391" t="str">
            <v>M3</v>
          </cell>
          <cell r="F391">
            <v>4.07</v>
          </cell>
          <cell r="G391">
            <v>1910.3200000000002</v>
          </cell>
          <cell r="H391" t="str">
            <v>BDI 1</v>
          </cell>
          <cell r="I391">
            <v>2437.1799999999998</v>
          </cell>
          <cell r="J391">
            <v>9919.32</v>
          </cell>
        </row>
        <row r="392">
          <cell r="A392" t="str">
            <v>8.6.1.7</v>
          </cell>
          <cell r="C392" t="str">
            <v>Custo Parcial</v>
          </cell>
          <cell r="D392" t="str">
            <v>Execução de cortina em concreto armado - nível -0,75</v>
          </cell>
          <cell r="E392" t="str">
            <v>M3</v>
          </cell>
          <cell r="F392">
            <v>95.85</v>
          </cell>
          <cell r="G392">
            <v>1910.3200000000002</v>
          </cell>
          <cell r="H392" t="str">
            <v>BDI 1</v>
          </cell>
          <cell r="I392">
            <v>2437.1799999999998</v>
          </cell>
          <cell r="J392">
            <v>233603.7</v>
          </cell>
        </row>
        <row r="393">
          <cell r="A393" t="str">
            <v>8.6.1.8</v>
          </cell>
          <cell r="C393" t="str">
            <v>Custo Parcial</v>
          </cell>
          <cell r="D393" t="str">
            <v>Execução de pilar em concreto armado - nível 1,25</v>
          </cell>
          <cell r="E393" t="str">
            <v>M3</v>
          </cell>
          <cell r="F393">
            <v>6.54</v>
          </cell>
          <cell r="G393">
            <v>1910.3200000000002</v>
          </cell>
          <cell r="H393" t="str">
            <v>BDI 1</v>
          </cell>
          <cell r="I393">
            <v>2437.1799999999998</v>
          </cell>
          <cell r="J393">
            <v>15939.15</v>
          </cell>
        </row>
        <row r="394">
          <cell r="A394" t="str">
            <v>8.6.1.9</v>
          </cell>
          <cell r="C394" t="str">
            <v>Custo Parcial</v>
          </cell>
          <cell r="D394" t="str">
            <v>Execução de cortina em concreto armado - nível 1,25</v>
          </cell>
          <cell r="E394" t="str">
            <v>M3</v>
          </cell>
          <cell r="F394">
            <v>121.88</v>
          </cell>
          <cell r="G394">
            <v>1910.3200000000002</v>
          </cell>
          <cell r="H394" t="str">
            <v>BDI 1</v>
          </cell>
          <cell r="I394">
            <v>2437.1799999999998</v>
          </cell>
          <cell r="J394">
            <v>297043.49</v>
          </cell>
        </row>
        <row r="395">
          <cell r="A395" t="str">
            <v>8.6.1.10</v>
          </cell>
          <cell r="C395" t="str">
            <v>Custo Parcial</v>
          </cell>
          <cell r="D395" t="str">
            <v>Execução de laje em concreto armado - nível 2,60</v>
          </cell>
          <cell r="E395" t="str">
            <v>M3</v>
          </cell>
          <cell r="F395">
            <v>58.06</v>
          </cell>
          <cell r="G395">
            <v>1910.3200000000002</v>
          </cell>
          <cell r="H395" t="str">
            <v>BDI 1</v>
          </cell>
          <cell r="I395">
            <v>2437.1799999999998</v>
          </cell>
          <cell r="J395">
            <v>141502.67000000001</v>
          </cell>
        </row>
        <row r="396">
          <cell r="A396" t="str">
            <v>8.6.1.11</v>
          </cell>
          <cell r="C396" t="str">
            <v>Custo Parcial</v>
          </cell>
          <cell r="D396" t="str">
            <v>Execução de viga em concreto armado - nível 2,60</v>
          </cell>
          <cell r="E396" t="str">
            <v>M3</v>
          </cell>
          <cell r="F396">
            <v>2.31</v>
          </cell>
          <cell r="G396">
            <v>1910.3200000000002</v>
          </cell>
          <cell r="H396" t="str">
            <v>BDI 1</v>
          </cell>
          <cell r="I396">
            <v>2437.1799999999998</v>
          </cell>
          <cell r="J396">
            <v>5629.88</v>
          </cell>
        </row>
        <row r="397">
          <cell r="A397" t="str">
            <v>8.6.1.12</v>
          </cell>
          <cell r="C397" t="str">
            <v>Custo Parcial</v>
          </cell>
          <cell r="D397" t="str">
            <v>Execução de pilar em concreto armado - nível 2,60</v>
          </cell>
          <cell r="E397" t="str">
            <v>M3</v>
          </cell>
          <cell r="F397">
            <v>11.26</v>
          </cell>
          <cell r="G397">
            <v>1910.3200000000002</v>
          </cell>
          <cell r="H397" t="str">
            <v>BDI 1</v>
          </cell>
          <cell r="I397">
            <v>2437.1799999999998</v>
          </cell>
          <cell r="J397">
            <v>27442.639999999999</v>
          </cell>
        </row>
        <row r="398">
          <cell r="A398" t="str">
            <v>8.6.1.13</v>
          </cell>
          <cell r="C398" t="str">
            <v>Custo Parcial</v>
          </cell>
          <cell r="D398" t="str">
            <v>Execução de cortina em concreto armado - nível 2,60</v>
          </cell>
          <cell r="E398" t="str">
            <v>M3</v>
          </cell>
          <cell r="F398">
            <v>59.78</v>
          </cell>
          <cell r="G398">
            <v>1910.3200000000002</v>
          </cell>
          <cell r="H398" t="str">
            <v>BDI 1</v>
          </cell>
          <cell r="I398">
            <v>2437.1799999999998</v>
          </cell>
          <cell r="J398">
            <v>145694.62</v>
          </cell>
        </row>
        <row r="399">
          <cell r="A399" t="str">
            <v>8.6.1.11</v>
          </cell>
          <cell r="C399" t="str">
            <v>Custo Parcial</v>
          </cell>
          <cell r="D399" t="str">
            <v>Execução de viga em concreto armado - nível 5,30</v>
          </cell>
          <cell r="E399" t="str">
            <v>M3</v>
          </cell>
          <cell r="F399">
            <v>1.3</v>
          </cell>
          <cell r="G399">
            <v>1910.3200000000002</v>
          </cell>
          <cell r="H399" t="str">
            <v>BDI 1</v>
          </cell>
          <cell r="I399">
            <v>2437.1799999999998</v>
          </cell>
          <cell r="J399">
            <v>3168.33</v>
          </cell>
        </row>
        <row r="400">
          <cell r="A400" t="str">
            <v>8.6.1.12</v>
          </cell>
          <cell r="C400" t="str">
            <v>Custo Parcial</v>
          </cell>
          <cell r="D400" t="str">
            <v>Execução de pilar em concreto armado - nível 5,30</v>
          </cell>
          <cell r="E400" t="str">
            <v>M3</v>
          </cell>
          <cell r="F400">
            <v>0.6</v>
          </cell>
          <cell r="G400">
            <v>1910.3200000000002</v>
          </cell>
          <cell r="H400" t="str">
            <v>BDI 1</v>
          </cell>
          <cell r="I400">
            <v>2437.1799999999998</v>
          </cell>
          <cell r="J400">
            <v>1462.3</v>
          </cell>
        </row>
        <row r="401">
          <cell r="A401" t="str">
            <v>8.6.1.13</v>
          </cell>
          <cell r="C401" t="str">
            <v>Custo Parcial</v>
          </cell>
          <cell r="D401" t="str">
            <v>Execução de cortina em concreto armado - nível 5,30</v>
          </cell>
          <cell r="E401" t="str">
            <v>M3</v>
          </cell>
          <cell r="F401">
            <v>24.569999999999997</v>
          </cell>
          <cell r="G401">
            <v>1910.3200000000002</v>
          </cell>
          <cell r="H401" t="str">
            <v>BDI 1</v>
          </cell>
          <cell r="I401">
            <v>2437.1799999999998</v>
          </cell>
          <cell r="J401">
            <v>59881.51</v>
          </cell>
        </row>
        <row r="402">
          <cell r="A402" t="str">
            <v>8.6.1.10</v>
          </cell>
          <cell r="C402" t="str">
            <v>Custo Parcial</v>
          </cell>
          <cell r="D402" t="str">
            <v>Execução de laje em concreto armado - nível 7,30</v>
          </cell>
          <cell r="E402" t="str">
            <v>M3</v>
          </cell>
          <cell r="F402">
            <v>4.05</v>
          </cell>
          <cell r="G402">
            <v>1910.3200000000002</v>
          </cell>
          <cell r="H402" t="str">
            <v>BDI 1</v>
          </cell>
          <cell r="I402">
            <v>2437.1799999999998</v>
          </cell>
          <cell r="J402">
            <v>9870.57</v>
          </cell>
        </row>
        <row r="403">
          <cell r="A403" t="str">
            <v>8.6.1.12</v>
          </cell>
          <cell r="C403" t="str">
            <v>Custo Parcial</v>
          </cell>
          <cell r="D403" t="str">
            <v>Execução de pilar em concreto armado - nível 7,30</v>
          </cell>
          <cell r="E403" t="str">
            <v>M3</v>
          </cell>
          <cell r="F403">
            <v>12.860000000000001</v>
          </cell>
          <cell r="G403">
            <v>1910.3200000000002</v>
          </cell>
          <cell r="H403" t="str">
            <v>BDI 1</v>
          </cell>
          <cell r="I403">
            <v>2437.1799999999998</v>
          </cell>
          <cell r="J403">
            <v>31342.13</v>
          </cell>
        </row>
        <row r="404">
          <cell r="A404" t="str">
            <v>8.6.1.13</v>
          </cell>
          <cell r="C404" t="str">
            <v>Custo Parcial</v>
          </cell>
          <cell r="D404" t="str">
            <v>Execução de cortina em concreto armado - nível 7,30</v>
          </cell>
          <cell r="E404" t="str">
            <v>M3</v>
          </cell>
          <cell r="F404">
            <v>17.100000000000001</v>
          </cell>
          <cell r="G404">
            <v>1910.3200000000002</v>
          </cell>
          <cell r="H404" t="str">
            <v>BDI 1</v>
          </cell>
          <cell r="I404">
            <v>2437.1799999999998</v>
          </cell>
          <cell r="J404">
            <v>41675.769999999997</v>
          </cell>
        </row>
        <row r="405">
          <cell r="A405" t="str">
            <v>8.6.1.11</v>
          </cell>
          <cell r="C405" t="str">
            <v>Custo Parcial</v>
          </cell>
          <cell r="D405" t="str">
            <v>Execução de viga em concreto armado - nível 9,70</v>
          </cell>
          <cell r="E405" t="str">
            <v>M3</v>
          </cell>
          <cell r="F405">
            <v>14.66</v>
          </cell>
          <cell r="G405">
            <v>1910.3200000000002</v>
          </cell>
          <cell r="H405" t="str">
            <v>BDI 1</v>
          </cell>
          <cell r="I405">
            <v>2437.1799999999998</v>
          </cell>
          <cell r="J405">
            <v>35729.050000000003</v>
          </cell>
        </row>
        <row r="406">
          <cell r="A406" t="str">
            <v>8.6.1.12</v>
          </cell>
          <cell r="C406" t="str">
            <v>Custo Parcial</v>
          </cell>
          <cell r="D406" t="str">
            <v>Execução de pilar em concreto armado - nível 9,70</v>
          </cell>
          <cell r="E406" t="str">
            <v>M3</v>
          </cell>
          <cell r="F406">
            <v>10.199999999999999</v>
          </cell>
          <cell r="G406">
            <v>1910.3200000000002</v>
          </cell>
          <cell r="H406" t="str">
            <v>BDI 1</v>
          </cell>
          <cell r="I406">
            <v>2437.1799999999998</v>
          </cell>
          <cell r="J406">
            <v>24859.34</v>
          </cell>
        </row>
        <row r="407">
          <cell r="I407" t="str">
            <v>SUBTOTAL CONCRETO ARMADO</v>
          </cell>
          <cell r="J407">
            <v>1411736.51</v>
          </cell>
        </row>
        <row r="409">
          <cell r="A409" t="str">
            <v>8.7</v>
          </cell>
          <cell r="B409" t="str">
            <v>PAVIMENTAÇÕES</v>
          </cell>
          <cell r="J409">
            <v>3348.12</v>
          </cell>
        </row>
        <row r="410">
          <cell r="A410" t="str">
            <v>8.7.1</v>
          </cell>
          <cell r="B410" t="str">
            <v>COMP.</v>
          </cell>
          <cell r="C410">
            <v>47</v>
          </cell>
          <cell r="D410" t="str">
            <v xml:space="preserve">CONTRAPISO REFORÇADO EM ARGAMASSA TRAÇO 1:4 (CIMENTO E AREIA), PREPARO MECÂNICO COM BETONEIRA 400 L, APLICADO SOBRE LAJE SECA, NÃO ADERIDO, ESPESSURA 5CM </v>
          </cell>
          <cell r="E410" t="str">
            <v>M2</v>
          </cell>
          <cell r="F410">
            <v>48.7</v>
          </cell>
          <cell r="G410">
            <v>53.89</v>
          </cell>
          <cell r="H410" t="str">
            <v>BDI 1</v>
          </cell>
          <cell r="I410">
            <v>68.75</v>
          </cell>
          <cell r="J410">
            <v>3348.12</v>
          </cell>
        </row>
        <row r="411">
          <cell r="I411" t="str">
            <v>SUBTOTAL PAVIMENTAÇÕES</v>
          </cell>
          <cell r="J411">
            <v>3348.12</v>
          </cell>
        </row>
        <row r="413">
          <cell r="A413" t="str">
            <v>8.8</v>
          </cell>
          <cell r="B413" t="str">
            <v>PORTÕES</v>
          </cell>
          <cell r="J413">
            <v>1402.98</v>
          </cell>
        </row>
        <row r="414">
          <cell r="A414" t="str">
            <v>8.8.1</v>
          </cell>
          <cell r="B414" t="str">
            <v>COMP.</v>
          </cell>
          <cell r="C414">
            <v>138</v>
          </cell>
          <cell r="D414" t="str">
            <v>PORTA DE FERRO DE ABRIR UMA FOLHA, EM GRADIL VAZADO C/ CHAPA DE FERRO TIPO BARRA CHATA, COM REQUADRO E GUARNIÇÃO, DIMENSÕES 1,1 M X 1,5 M, ACABAMENTO NATURAL, COM PINTURA PROTETORA E ESMALTE GRAFITE - FABRICAÇÃO E INSTALAÇÃO</v>
          </cell>
          <cell r="E414" t="str">
            <v>UN</v>
          </cell>
          <cell r="F414">
            <v>1</v>
          </cell>
          <cell r="G414">
            <v>1099.69</v>
          </cell>
          <cell r="H414" t="str">
            <v>BDI 1</v>
          </cell>
          <cell r="I414">
            <v>1402.98</v>
          </cell>
          <cell r="J414">
            <v>1402.98</v>
          </cell>
        </row>
        <row r="415">
          <cell r="I415" t="str">
            <v>SUBTOTAL PORTÕES</v>
          </cell>
          <cell r="J415">
            <v>1402.98</v>
          </cell>
        </row>
        <row r="417">
          <cell r="A417" t="str">
            <v>8.9</v>
          </cell>
          <cell r="B417" t="str">
            <v>ESTRUTURAS METÁLICAS E OUTROS</v>
          </cell>
          <cell r="J417">
            <v>62112.94</v>
          </cell>
        </row>
        <row r="418">
          <cell r="A418" t="str">
            <v>8.9.1</v>
          </cell>
          <cell r="B418" t="str">
            <v>SEINFRA</v>
          </cell>
          <cell r="C418" t="str">
            <v>C4747</v>
          </cell>
          <cell r="D418" t="str">
            <v>GUARDA CORPO EM FIBRA DE VIDRO C/ PERFIS PULTRUDADOS PINTADOS EM ESMALTE PU ACRÍLICO E SISTEMA DE ANCORAGEM EM AÇO INOXIDÁVEL AISI304 - H=1,10M</v>
          </cell>
          <cell r="E418" t="str">
            <v>M</v>
          </cell>
          <cell r="F418">
            <v>75.2</v>
          </cell>
          <cell r="G418">
            <v>647.41999999999996</v>
          </cell>
          <cell r="H418" t="str">
            <v>BDI 1</v>
          </cell>
          <cell r="I418">
            <v>825.97</v>
          </cell>
          <cell r="J418">
            <v>62112.94</v>
          </cell>
        </row>
        <row r="419">
          <cell r="I419" t="str">
            <v>SUBTOTAL ESTRUTURAS METÁLICAS E OUTROS</v>
          </cell>
          <cell r="J419">
            <v>62112.94</v>
          </cell>
        </row>
        <row r="421">
          <cell r="A421" t="str">
            <v>8.10</v>
          </cell>
          <cell r="B421" t="str">
            <v xml:space="preserve">COMPORTAS FLAP AÇO INOX, COMPORTA GUILHOTINA AÇO INOX, STOP LOG COM VIGA PESCADORA </v>
          </cell>
          <cell r="J421">
            <v>1456793.84</v>
          </cell>
        </row>
        <row r="422">
          <cell r="A422" t="str">
            <v>8.10.1</v>
          </cell>
          <cell r="B422" t="str">
            <v>COMP.</v>
          </cell>
          <cell r="C422">
            <v>77</v>
          </cell>
          <cell r="D422" t="str">
            <v>COMPORTA AUTOMÁTICA UNIDICRECIONAL, TIPO VÁLVULA FLAP, DIAMETRO 1000 MM, EM AÇO INOX - FORNECIMENTO</v>
          </cell>
          <cell r="E422" t="str">
            <v>UN</v>
          </cell>
          <cell r="F422">
            <v>5</v>
          </cell>
          <cell r="G422">
            <v>64004.85</v>
          </cell>
          <cell r="H422" t="str">
            <v>BDI 2</v>
          </cell>
          <cell r="I422">
            <v>74194.42</v>
          </cell>
          <cell r="J422">
            <v>370972.1</v>
          </cell>
        </row>
        <row r="423">
          <cell r="A423" t="str">
            <v>8.10.2</v>
          </cell>
          <cell r="B423" t="str">
            <v>COMP.</v>
          </cell>
          <cell r="C423">
            <v>78</v>
          </cell>
          <cell r="D423" t="str">
            <v>TRANSPORTE COMERCIAL (DMT=1000 KM) E INSTALAÇÃO DA VÁLVULA DE RETENÇÃO OU FLAP</v>
          </cell>
          <cell r="E423" t="str">
            <v>UN</v>
          </cell>
          <cell r="F423">
            <v>5</v>
          </cell>
          <cell r="G423">
            <v>518.67999999999995</v>
          </cell>
          <cell r="H423" t="str">
            <v>BDI 1</v>
          </cell>
          <cell r="I423">
            <v>661.73</v>
          </cell>
          <cell r="J423">
            <v>3308.65</v>
          </cell>
        </row>
        <row r="424">
          <cell r="A424" t="str">
            <v>8.10.3</v>
          </cell>
          <cell r="B424" t="str">
            <v>COMP.</v>
          </cell>
          <cell r="C424">
            <v>127</v>
          </cell>
          <cell r="D424" t="str">
            <v>CONJUNTO DE COMPORTAS TEMPORÁRIAS TIPO STOP LOG 1460 MM X 300 MM, C/ 2 ALÇAS DE SUSPENSÃO EM AÇO (40 UN), INCLUIDO VIGA PESCADORA PARA MOVIMENTAÇÃO DAS COMPORTAS COM DOIS GANCHOS DE ENGATE E CAPACIDADE 680 KGF, E TALHA MANUAL CAPACIDADE 2500 KGF E ALTURA 5,0 M - FORNECIMENTO E TRANSPORTE (DMT=1000 KM)</v>
          </cell>
          <cell r="E424" t="str">
            <v>UN</v>
          </cell>
          <cell r="F424">
            <v>1</v>
          </cell>
          <cell r="G424">
            <v>109051.24</v>
          </cell>
          <cell r="H424" t="str">
            <v>BDI 2</v>
          </cell>
          <cell r="I424">
            <v>126412.19</v>
          </cell>
          <cell r="J424">
            <v>126412.19</v>
          </cell>
        </row>
        <row r="425">
          <cell r="A425" t="str">
            <v>8.10.4</v>
          </cell>
          <cell r="B425" t="str">
            <v>COMP.</v>
          </cell>
          <cell r="C425">
            <v>145</v>
          </cell>
          <cell r="D425" t="str">
            <v>VÁLVULA GUILHOTINA DN 1000 - FORNECIMENTO E INSTALAÇÃO</v>
          </cell>
          <cell r="E425" t="str">
            <v>UN</v>
          </cell>
          <cell r="F425">
            <v>5</v>
          </cell>
          <cell r="G425">
            <v>149882.56999999998</v>
          </cell>
          <cell r="H425" t="str">
            <v>BDI 1</v>
          </cell>
          <cell r="I425">
            <v>191220.18</v>
          </cell>
          <cell r="J425">
            <v>956100.9</v>
          </cell>
        </row>
        <row r="426">
          <cell r="I426" t="str">
            <v xml:space="preserve">SUBTOTAL COMPORTAS FLAP AÇO INOX, COMPORTA GUILHOTINA AÇO INOX, STOP LOG COM VIGA PESCADORA </v>
          </cell>
          <cell r="J426">
            <v>1456793.84</v>
          </cell>
        </row>
        <row r="428">
          <cell r="A428" t="str">
            <v>8.11</v>
          </cell>
          <cell r="B428" t="str">
            <v>GRADEAMENTO E OUTRAS ESTRUTURAS METÁLICAS</v>
          </cell>
          <cell r="J428">
            <v>80103.3</v>
          </cell>
        </row>
        <row r="429">
          <cell r="A429" t="str">
            <v>8.11.1</v>
          </cell>
          <cell r="B429" t="str">
            <v>COMP.</v>
          </cell>
          <cell r="C429">
            <v>128</v>
          </cell>
          <cell r="D429" t="str">
            <v>GRADE FIXA EM AÇO INOX, LARGURA: 1,50 M E ALTURA: 4,64 M, COM BARRAS CHATAS SEÇÃO 10 MM X 60 MM, AFASTAMENTO 100 MM ENTRE BARRAS, FIXAÇÃO INCLINADA 45° - FORNECIMENTO</v>
          </cell>
          <cell r="E429" t="str">
            <v>UN</v>
          </cell>
          <cell r="F429">
            <v>5</v>
          </cell>
          <cell r="G429">
            <v>13820.45</v>
          </cell>
          <cell r="H429" t="str">
            <v>BDI 2</v>
          </cell>
          <cell r="I429">
            <v>16020.66</v>
          </cell>
          <cell r="J429">
            <v>80103.3</v>
          </cell>
        </row>
        <row r="430">
          <cell r="I430" t="str">
            <v>SUBTOTAL GRADEAMENTO E OUTRAS ESTRUTURAS METÁLICAS</v>
          </cell>
          <cell r="J430">
            <v>80103.3</v>
          </cell>
        </row>
        <row r="432">
          <cell r="I432" t="str">
            <v>SUBTOTAL CANAL DE COMPORTA DE DESCARGA POR GRAVIDADE - BYPASS</v>
          </cell>
          <cell r="J432">
            <v>4102510.540000001</v>
          </cell>
        </row>
        <row r="434">
          <cell r="A434">
            <v>9</v>
          </cell>
          <cell r="B434" t="str">
            <v>ELEVAÇÃO DA CASA DE COMANDO</v>
          </cell>
        </row>
        <row r="435">
          <cell r="A435" t="str">
            <v>9.1</v>
          </cell>
          <cell r="B435" t="str">
            <v>COMP.</v>
          </cell>
          <cell r="C435">
            <v>144</v>
          </cell>
          <cell r="D435" t="str">
            <v>ESCADA EM ESTRUTURA METALICA, PATAMARES EM CHAPA XADREZ, INCLUSO PINTURA, GUARDA-CORPO E CORRIMÃO - FORNECIMENTO E INSTALAÇÃO</v>
          </cell>
          <cell r="E435" t="str">
            <v>M2</v>
          </cell>
          <cell r="F435">
            <v>7.8</v>
          </cell>
          <cell r="G435">
            <v>1567.42</v>
          </cell>
          <cell r="H435" t="str">
            <v>BDI 1</v>
          </cell>
          <cell r="I435">
            <v>1999.71</v>
          </cell>
          <cell r="J435">
            <v>15597.73</v>
          </cell>
        </row>
        <row r="436">
          <cell r="A436" t="str">
            <v>9.2</v>
          </cell>
          <cell r="B436" t="str">
            <v>COMP.</v>
          </cell>
          <cell r="C436">
            <v>32</v>
          </cell>
          <cell r="D436" t="str">
            <v>ESTRUTURAS DE CONCRETO ARMADO DA CASA DE BOMBAS - CONCRETO USINADO BOMBEADO FCK = 40 MPA C/LANÇAM, ADENSAMENTO, FORMA, ESCORAMENTO, DESFORMA E ARMAÇÃO (UNIDADES POR M3 DE CONCRETO ARMADO)</v>
          </cell>
          <cell r="E436" t="str">
            <v>M3</v>
          </cell>
          <cell r="F436">
            <v>13.645999999999999</v>
          </cell>
          <cell r="G436">
            <v>2243.96</v>
          </cell>
          <cell r="H436" t="str">
            <v>BDI 1</v>
          </cell>
          <cell r="I436">
            <v>2862.84</v>
          </cell>
          <cell r="J436">
            <v>39066.31</v>
          </cell>
        </row>
        <row r="437">
          <cell r="A437" t="str">
            <v>9.3</v>
          </cell>
          <cell r="B437" t="str">
            <v>COMP.</v>
          </cell>
          <cell r="C437">
            <v>34</v>
          </cell>
          <cell r="D437" t="str">
            <v>ALVENARIA DE VEDAÇÃO COM BLOCOS CERÂMICOS FURADOS NA HORIZONTAL (PAREDE DE 15 CM E 25 CM) ASSENTADOS EM ARGAMASSA PREPARADA EM BETONEIRA, INCLUÍDA EXECUÇÃO DE VERGA E CONTRAVERGA MOLDADAS IN LOCO E ENCUNHAMENTO DA PAREDE - PARA CASA DE BOMBAS (SALAS DE COMANDO, MEDIÇÃO, TRANSFORMADOR, DEPÓSITO, COPA E BANHEIRO)</v>
          </cell>
          <cell r="E437" t="str">
            <v>M2</v>
          </cell>
          <cell r="F437">
            <v>72.147999999999996</v>
          </cell>
          <cell r="G437">
            <v>109.06</v>
          </cell>
          <cell r="H437" t="str">
            <v>BDI 1</v>
          </cell>
          <cell r="I437">
            <v>139.13</v>
          </cell>
          <cell r="J437">
            <v>10037.950000000001</v>
          </cell>
        </row>
        <row r="438">
          <cell r="A438" t="str">
            <v>9.4</v>
          </cell>
          <cell r="B438" t="str">
            <v>COMP.</v>
          </cell>
          <cell r="C438">
            <v>36</v>
          </cell>
          <cell r="D438" t="str">
            <v>REVESTIMENTO (CHAPISCO E EMBOÇO/MASSA UNICA) ESPESSURA TOTAL DE 25 A 30 MM, C / ARGAMASSA 1:3 PREPARADA EM BETONEIRA, EM PAREDES INTERNAS E EXTERNAS E TETO DA CASA DE BOMBAS (SALAS DE COMANDO, MEDIÇÃO, TRANSFORMADOR, DEPÓSITO, COPA E BANHEIRO)</v>
          </cell>
          <cell r="E438" t="str">
            <v>M2</v>
          </cell>
          <cell r="F438">
            <v>121.244</v>
          </cell>
          <cell r="G438">
            <v>42.83</v>
          </cell>
          <cell r="H438" t="str">
            <v>BDI 1</v>
          </cell>
          <cell r="I438">
            <v>54.64</v>
          </cell>
          <cell r="J438">
            <v>6624.77</v>
          </cell>
        </row>
        <row r="439">
          <cell r="A439" t="str">
            <v>9.5</v>
          </cell>
          <cell r="B439" t="str">
            <v>COMP.</v>
          </cell>
          <cell r="C439">
            <v>40</v>
          </cell>
          <cell r="D439" t="str">
            <v>PINTURA C/ TINTA LÁTEX ACRÍLICA DUAS DE MÃOS COM FUNDO SELADOR EM PAREDES INTERNAS E EXTERNAS E TETO DA CASA DE BOMBAS (SALAS DE COMANDO, MEDIÇÃO, TRANSFORMADOR, DEPÓSITO, COPA E BANHEIRO)</v>
          </cell>
          <cell r="E439" t="str">
            <v>M2</v>
          </cell>
          <cell r="F439">
            <v>121.244</v>
          </cell>
          <cell r="G439">
            <v>18.16</v>
          </cell>
          <cell r="H439" t="str">
            <v>BDI 1</v>
          </cell>
          <cell r="I439">
            <v>23.16</v>
          </cell>
          <cell r="J439">
            <v>2808.01</v>
          </cell>
        </row>
        <row r="440">
          <cell r="A440" t="str">
            <v>9.6</v>
          </cell>
          <cell r="B440" t="str">
            <v>COMP.</v>
          </cell>
          <cell r="C440">
            <v>47</v>
          </cell>
          <cell r="D440" t="str">
            <v xml:space="preserve">CONTRAPISO REFORÇADO EM ARGAMASSA TRAÇO 1:4 (CIMENTO E AREIA), PREPARO MECÂNICO COM BETONEIRA 400 L, APLICADO SOBRE LAJE SECA, NÃO ADERIDO, ESPESSURA 5CM </v>
          </cell>
          <cell r="E440" t="str">
            <v>M2</v>
          </cell>
          <cell r="F440">
            <v>22.07</v>
          </cell>
          <cell r="G440">
            <v>53.89</v>
          </cell>
          <cell r="H440" t="str">
            <v>BDI 1</v>
          </cell>
          <cell r="I440">
            <v>68.75</v>
          </cell>
          <cell r="J440">
            <v>1517.31</v>
          </cell>
        </row>
        <row r="441">
          <cell r="A441" t="str">
            <v>9.7</v>
          </cell>
          <cell r="B441" t="str">
            <v>COMP.</v>
          </cell>
          <cell r="C441">
            <v>49</v>
          </cell>
          <cell r="D441" t="str">
            <v>PISO EM  BASALTO TEAR POLIDO (50CM X 50CM) PARA CASA DE BOMBAS, SALA DAS MOTOBOMBAS (CIRCULAÇÃO) E PLATAFORMA DESCOBERTA - FORNECIMENTO E IMPLANTAÇÃO</v>
          </cell>
          <cell r="E441" t="str">
            <v>M2</v>
          </cell>
          <cell r="F441">
            <v>22.07</v>
          </cell>
          <cell r="G441">
            <v>251.51999999999998</v>
          </cell>
          <cell r="H441" t="str">
            <v>BDI 1</v>
          </cell>
          <cell r="I441">
            <v>320.88</v>
          </cell>
          <cell r="J441">
            <v>7081.82</v>
          </cell>
        </row>
        <row r="442">
          <cell r="A442" t="str">
            <v>9.8</v>
          </cell>
          <cell r="B442" t="str">
            <v>COMP.</v>
          </cell>
          <cell r="C442">
            <v>107</v>
          </cell>
          <cell r="D442" t="str">
            <v>JA05 - JANELA FIXA E BASCULANTE EM CHAPA EM ALUMINIO ANODIZADO PARA SALA DE COMANDO, DIMENSÕES 2,0 M X 1,4 M - FORNECIMENTO (INCLUIDO VIDRO) E INSTALAÇÃO</v>
          </cell>
          <cell r="E442" t="str">
            <v>UN</v>
          </cell>
          <cell r="F442">
            <v>1</v>
          </cell>
          <cell r="G442">
            <v>2139.06</v>
          </cell>
          <cell r="H442" t="str">
            <v>BDI 1</v>
          </cell>
          <cell r="I442">
            <v>2729.01</v>
          </cell>
          <cell r="J442">
            <v>2729.01</v>
          </cell>
        </row>
        <row r="443">
          <cell r="A443" t="str">
            <v>9.9</v>
          </cell>
          <cell r="B443" t="str">
            <v>COMP.</v>
          </cell>
          <cell r="C443">
            <v>112</v>
          </cell>
          <cell r="D443" t="str">
            <v>PA04 - PORTA SIMPLES DE ABRIR EM ALUMINIO ANODIZADO, FECHAMENTO COM CHAPA LISA PARA SALA DE COMENDO, DIMENSÕES 1,0 M X 2,30 M - FORNECIMENTO E INSTALAÇÃO</v>
          </cell>
          <cell r="E443" t="str">
            <v>UN</v>
          </cell>
          <cell r="F443">
            <v>1</v>
          </cell>
          <cell r="G443">
            <v>2473.15</v>
          </cell>
          <cell r="H443" t="str">
            <v>BDI 1</v>
          </cell>
          <cell r="I443">
            <v>3155.24</v>
          </cell>
          <cell r="J443">
            <v>3155.24</v>
          </cell>
        </row>
        <row r="444">
          <cell r="A444" t="str">
            <v>9.10</v>
          </cell>
          <cell r="B444" t="str">
            <v>SINAPI</v>
          </cell>
          <cell r="C444">
            <v>91306</v>
          </cell>
          <cell r="D444" t="str">
            <v>FECHADURA DE EMBUTIR PARA PORTAS INTERNAS, COMPLETA, ACABAMENTO PADRÃO MÉDIO, COM EXECUÇÃO DE FURO - FORNECIMENTO E INSTALAÇÃO. AF_12/2019</v>
          </cell>
          <cell r="E444" t="str">
            <v>UN</v>
          </cell>
          <cell r="F444">
            <v>1</v>
          </cell>
          <cell r="G444" t="str">
            <v>185,88</v>
          </cell>
          <cell r="H444" t="str">
            <v>BDI 1</v>
          </cell>
          <cell r="I444">
            <v>237.14</v>
          </cell>
          <cell r="J444">
            <v>237.14</v>
          </cell>
        </row>
        <row r="445">
          <cell r="A445" t="str">
            <v>9.11</v>
          </cell>
          <cell r="B445" t="str">
            <v>COMP.</v>
          </cell>
          <cell r="C445">
            <v>39</v>
          </cell>
          <cell r="D445" t="str">
            <v>PEITORIL PRÉ MOLDADO DE GRANILITE LARGURA DE 15 CM ASSENTADO COM ARGAMASSA DE CIMENTO COLANTE - FORNECIMENTO E ASSENTAMENTO</v>
          </cell>
          <cell r="E445" t="str">
            <v>M</v>
          </cell>
          <cell r="F445">
            <v>2</v>
          </cell>
          <cell r="G445">
            <v>41.705249999999999</v>
          </cell>
          <cell r="H445" t="str">
            <v>BDI 1</v>
          </cell>
          <cell r="I445">
            <v>53.2</v>
          </cell>
          <cell r="J445">
            <v>106.4</v>
          </cell>
        </row>
        <row r="446">
          <cell r="A446" t="str">
            <v>9.12</v>
          </cell>
          <cell r="B446" t="str">
            <v>SINAPI</v>
          </cell>
          <cell r="C446">
            <v>92580</v>
          </cell>
          <cell r="D446" t="str">
            <v>TRAMA DE AÇO COMPOSTA POR TERÇAS PARA TELHADOS DE ATÉ 2 ÁGUAS PARA TELHA ONDULADA DE FIBROCIMENTO, METÁLICA, PLÁSTICA OU TERMOACÚSTICA, INCLUSO TRANSPORTE VERTICAL. AF_07/2019</v>
          </cell>
          <cell r="E446" t="str">
            <v>M2</v>
          </cell>
          <cell r="F446">
            <v>2.681</v>
          </cell>
          <cell r="G446" t="str">
            <v>63,71</v>
          </cell>
          <cell r="H446" t="str">
            <v>BDI 1</v>
          </cell>
          <cell r="I446">
            <v>81.28</v>
          </cell>
          <cell r="J446">
            <v>217.91</v>
          </cell>
        </row>
        <row r="447">
          <cell r="A447" t="str">
            <v>9.13</v>
          </cell>
          <cell r="B447" t="str">
            <v>SINAPI</v>
          </cell>
          <cell r="C447">
            <v>94213</v>
          </cell>
          <cell r="D447" t="str">
            <v>TELHAMENTO COM TELHA DE AÇO/ALUMÍNIO E = 0,5 MM, COM ATÉ 2 ÁGUAS, INCLUSO IÇAMENTO. AF_07/2019</v>
          </cell>
          <cell r="E447" t="str">
            <v>M2</v>
          </cell>
          <cell r="F447">
            <v>2.681</v>
          </cell>
          <cell r="G447" t="str">
            <v>59,81</v>
          </cell>
          <cell r="H447" t="str">
            <v>BDI 1</v>
          </cell>
          <cell r="I447">
            <v>76.3</v>
          </cell>
          <cell r="J447">
            <v>204.56</v>
          </cell>
        </row>
        <row r="448">
          <cell r="A448" t="str">
            <v>9.14</v>
          </cell>
          <cell r="B448" t="str">
            <v>COMP.</v>
          </cell>
          <cell r="C448">
            <v>118</v>
          </cell>
          <cell r="D448" t="str">
            <v>CAPEAMENTO COM RUFO INTERNO E ALGEROZ COM CHAPA DE AÇO GALVANIZADO, INCLUSO IÇAMENTO E IMPLANTAÇÃO</v>
          </cell>
          <cell r="E448" t="str">
            <v>M</v>
          </cell>
          <cell r="F448">
            <v>3.83</v>
          </cell>
          <cell r="G448">
            <v>53.88</v>
          </cell>
          <cell r="H448" t="str">
            <v>BDI 1</v>
          </cell>
          <cell r="I448">
            <v>68.739999999999995</v>
          </cell>
          <cell r="J448">
            <v>263.27</v>
          </cell>
        </row>
        <row r="449">
          <cell r="A449" t="str">
            <v>9.15</v>
          </cell>
          <cell r="B449" t="str">
            <v>COMP.</v>
          </cell>
          <cell r="C449">
            <v>51</v>
          </cell>
          <cell r="D449" t="str">
            <v>RAMPA DE ACESSO DE VEÍCULOS PARA A SALA DAS MOTOBOMBAS EM CONCRETO ARMADO FCK 40 MPA, INCLUINDO BASE COMPACTADA E REVESTIMENTO EM PISO DE CONCRETO E=10CM - EXECUÇÃO</v>
          </cell>
          <cell r="E449" t="str">
            <v>M2</v>
          </cell>
          <cell r="F449">
            <v>19.03</v>
          </cell>
          <cell r="G449">
            <v>479.92</v>
          </cell>
          <cell r="H449" t="str">
            <v>BDI 1</v>
          </cell>
          <cell r="I449">
            <v>612.28</v>
          </cell>
          <cell r="J449">
            <v>11651.68</v>
          </cell>
        </row>
        <row r="450">
          <cell r="A450" t="str">
            <v>9.16</v>
          </cell>
          <cell r="B450" t="str">
            <v>SINAPI</v>
          </cell>
          <cell r="C450">
            <v>97584</v>
          </cell>
          <cell r="D450" t="str">
            <v>LUMINÁRIA TIPO CALHA, DE SOBREPOR, COM 1 LÂMPADA TUBULAR FLUORESCENTE DE 36 W, COM REATOR DE PARTIDA RÁPIDA - FORNECIMENTO E INSTALAÇÃO. AF_02/2020</v>
          </cell>
          <cell r="E450" t="str">
            <v>UN</v>
          </cell>
          <cell r="F450">
            <v>4</v>
          </cell>
          <cell r="G450" t="str">
            <v>120,11</v>
          </cell>
          <cell r="H450" t="str">
            <v>BDI 1</v>
          </cell>
          <cell r="I450">
            <v>153.22999999999999</v>
          </cell>
          <cell r="J450">
            <v>612.91999999999996</v>
          </cell>
        </row>
        <row r="451">
          <cell r="A451" t="str">
            <v>9.17</v>
          </cell>
          <cell r="B451" t="str">
            <v>SINAPI</v>
          </cell>
          <cell r="C451">
            <v>91981</v>
          </cell>
          <cell r="D451" t="str">
            <v>INTERRUPTOR BIPOLAR (1 MÓDULO), 10A/250V, INCLUINDO SUPORTE E PLACA - FORNECIMENTO E INSTALAÇÃO. AF_03/2023</v>
          </cell>
          <cell r="E451" t="str">
            <v>UN</v>
          </cell>
          <cell r="F451">
            <v>1</v>
          </cell>
          <cell r="G451" t="str">
            <v>50,60</v>
          </cell>
          <cell r="H451" t="str">
            <v>BDI 1</v>
          </cell>
          <cell r="I451">
            <v>64.55</v>
          </cell>
          <cell r="J451">
            <v>64.55</v>
          </cell>
        </row>
        <row r="452">
          <cell r="A452" t="str">
            <v>9.18</v>
          </cell>
          <cell r="B452" t="str">
            <v>SINAPI</v>
          </cell>
          <cell r="C452">
            <v>92004</v>
          </cell>
          <cell r="D452" t="str">
            <v>TOMADA MÉDIA DE EMBUTIR (2 MÓDULOS), 2P+T 10 A, INCLUINDO SUPORTE E PLACA - FORNECIMENTO E INSTALAÇÃO. AF_03/2023</v>
          </cell>
          <cell r="E452" t="str">
            <v>UN</v>
          </cell>
          <cell r="F452">
            <v>2</v>
          </cell>
          <cell r="G452" t="str">
            <v>56,15</v>
          </cell>
          <cell r="H452" t="str">
            <v>BDI 1</v>
          </cell>
          <cell r="I452">
            <v>71.63</v>
          </cell>
          <cell r="J452">
            <v>143.26</v>
          </cell>
        </row>
        <row r="453">
          <cell r="A453" t="str">
            <v>9.19</v>
          </cell>
          <cell r="B453" t="str">
            <v>SINAPI</v>
          </cell>
          <cell r="C453">
            <v>91834</v>
          </cell>
          <cell r="D453" t="str">
            <v>ELETRODUTO FLEXÍVEL CORRUGADO, PVC, DN 25 MM (3/4"), PARA CIRCUITOS TERMINAIS, INSTALADO EM FORRO - FORNECIMENTO E INSTALAÇÃO. AF_03/2023_PA</v>
          </cell>
          <cell r="E453" t="str">
            <v>M</v>
          </cell>
          <cell r="F453">
            <v>30</v>
          </cell>
          <cell r="G453" t="str">
            <v>18,98</v>
          </cell>
          <cell r="H453" t="str">
            <v>BDI 1</v>
          </cell>
          <cell r="I453">
            <v>24.21</v>
          </cell>
          <cell r="J453">
            <v>726.3</v>
          </cell>
        </row>
        <row r="454">
          <cell r="A454" t="str">
            <v>9.20</v>
          </cell>
          <cell r="B454" t="str">
            <v>SINAPI</v>
          </cell>
          <cell r="C454">
            <v>91926</v>
          </cell>
          <cell r="D454" t="str">
            <v>CABO DE COBRE FLEXÍVEL ISOLADO, 2,5 MM², ANTI-CHAMA 450/750 V, PARA CIRCUITOS TERMINAIS - FORNECIMENTO E INSTALAÇÃO. AF_03/2023</v>
          </cell>
          <cell r="E454" t="str">
            <v>M</v>
          </cell>
          <cell r="F454">
            <v>120</v>
          </cell>
          <cell r="G454" t="str">
            <v>4,02</v>
          </cell>
          <cell r="H454" t="str">
            <v>BDI 1</v>
          </cell>
          <cell r="I454">
            <v>5.12</v>
          </cell>
          <cell r="J454">
            <v>614.4</v>
          </cell>
        </row>
        <row r="456">
          <cell r="I456" t="str">
            <v>SUBTOTAL ELEVAÇÃO DA CASA DE COMANDO</v>
          </cell>
          <cell r="J456">
            <v>103460.53999999998</v>
          </cell>
        </row>
        <row r="458">
          <cell r="A458">
            <v>10</v>
          </cell>
          <cell r="B458" t="str">
            <v>PROJETO BÁSICO E EXECUTIVO</v>
          </cell>
          <cell r="J458">
            <v>0</v>
          </cell>
        </row>
        <row r="459">
          <cell r="A459" t="str">
            <v>10.1</v>
          </cell>
          <cell r="B459" t="str">
            <v>SINAPI</v>
          </cell>
          <cell r="C459">
            <v>90778</v>
          </cell>
          <cell r="D459" t="str">
            <v>HORA TÉCNICA PARA PROJETO BÁSICO, EXECUTIVO E APROVAÇÕES LEGAIS</v>
          </cell>
          <cell r="E459" t="str">
            <v>H</v>
          </cell>
          <cell r="F459">
            <v>1100</v>
          </cell>
          <cell r="G459">
            <v>109.26</v>
          </cell>
          <cell r="H459" t="str">
            <v>BDI 1</v>
          </cell>
          <cell r="I459">
            <v>139.38999999999999</v>
          </cell>
          <cell r="J459">
            <v>153329</v>
          </cell>
        </row>
        <row r="461">
          <cell r="I461" t="str">
            <v>SUBTOTAL PROJETO BÁSICO E EXECUTIVO</v>
          </cell>
          <cell r="J461">
            <v>153329</v>
          </cell>
        </row>
        <row r="463">
          <cell r="I463" t="str">
            <v>TOTAL GERAL DA OBRA:</v>
          </cell>
          <cell r="J463">
            <v>38934021.879999995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SINAPI"/>
      <sheetName val="Comp.SinteticoSINAPI"/>
      <sheetName val="BDI Serviço"/>
      <sheetName val="BDI Material"/>
      <sheetName val="Resumo"/>
      <sheetName val="MODELO ORÇAM"/>
      <sheetName val="CronogramaF.F."/>
      <sheetName val="MOD CRONGR CB10"/>
      <sheetName val="cronogr cb9_10"/>
      <sheetName val="MODELO CRON GERAL CB9 E CB10"/>
      <sheetName val="ORÇAM GERAL"/>
      <sheetName val="MODELO DE ORÇAM GERAL"/>
      <sheetName val="OrçamentoSint."/>
      <sheetName val="Comp.MD"/>
      <sheetName val="Comp.ExtraSINAPI"/>
      <sheetName val="ListaFornec"/>
      <sheetName val="PequisaMercado"/>
      <sheetName val="DMT"/>
      <sheetName val="Qtd-1."/>
      <sheetName val="Qtd-2."/>
      <sheetName val="Qtd-3.1"/>
      <sheetName val="Qtd-3.2_3.3"/>
      <sheetName val="Qtd-3.4"/>
      <sheetName val="Qtd-3.5"/>
      <sheetName val="Qtd-3.6_3.7_3.8"/>
      <sheetName val="Qtd-4."/>
      <sheetName val="Qtd-6."/>
      <sheetName val="Qtd-7.1"/>
      <sheetName val="Qtd-7.2"/>
      <sheetName val="Qtd-8."/>
      <sheetName val="Qtd-9"/>
      <sheetName val="Mem.Compl."/>
      <sheetName val="INDEXADOR"/>
      <sheetName val="COT BARR FLUT"/>
      <sheetName val="Pla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CASA DE BOMBAS Nº10</v>
          </cell>
          <cell r="J3" t="str">
            <v>08/10/2024</v>
          </cell>
        </row>
        <row r="11">
          <cell r="A11">
            <v>1</v>
          </cell>
          <cell r="B11" t="str">
            <v>SERVIÇOS PRELIMINARES</v>
          </cell>
          <cell r="J11">
            <v>1354299.8800000001</v>
          </cell>
        </row>
        <row r="13">
          <cell r="A13" t="str">
            <v>1.1</v>
          </cell>
          <cell r="B13" t="str">
            <v>MOBILIZAÇÃO E DESMOBILIZAÇÃO</v>
          </cell>
          <cell r="J13">
            <v>15772.74</v>
          </cell>
        </row>
        <row r="14">
          <cell r="A14" t="str">
            <v>1.1.1</v>
          </cell>
          <cell r="B14" t="str">
            <v>COMP.</v>
          </cell>
          <cell r="C14" t="str">
            <v>MD</v>
          </cell>
          <cell r="D14" t="str">
            <v>MOBILIZAÇÃO E DESMOBILIZAÇÃO DE EQUIPAMENTOS E MAQUINÁRIOS</v>
          </cell>
          <cell r="E14" t="str">
            <v>UN</v>
          </cell>
          <cell r="F14">
            <v>2</v>
          </cell>
          <cell r="G14">
            <v>6181.5123500000018</v>
          </cell>
          <cell r="H14" t="str">
            <v>BDI 1</v>
          </cell>
          <cell r="I14">
            <v>7886.37</v>
          </cell>
          <cell r="J14">
            <v>15772.74</v>
          </cell>
        </row>
        <row r="15">
          <cell r="I15" t="str">
            <v>SUBTOTAL SERVIÇOS PRELIMINARES</v>
          </cell>
          <cell r="J15">
            <v>15772.74</v>
          </cell>
        </row>
        <row r="17">
          <cell r="A17" t="str">
            <v>1.2</v>
          </cell>
          <cell r="B17" t="str">
            <v>LIMPEZA DO TERRENO</v>
          </cell>
          <cell r="J17">
            <v>277552.09999999998</v>
          </cell>
        </row>
        <row r="18">
          <cell r="A18" t="str">
            <v>1.2.1</v>
          </cell>
          <cell r="B18" t="str">
            <v>SINAPI</v>
          </cell>
          <cell r="C18">
            <v>98525</v>
          </cell>
          <cell r="D18" t="str">
            <v>LIMPEZA MECANIZADA DE CAMADA VEGETAL, VEGETAÇÃO E PEQUENAS ÁRVORES (DIÂMETRO DE TRONCO MENOR QUE 0,20 M), COM TRATOR DE ESTEIRAS. AF_03/2024</v>
          </cell>
          <cell r="E18" t="str">
            <v>M2</v>
          </cell>
          <cell r="F18">
            <v>4200</v>
          </cell>
          <cell r="G18" t="str">
            <v>0,66</v>
          </cell>
          <cell r="H18" t="str">
            <v>BDI 1</v>
          </cell>
          <cell r="I18">
            <v>0.84</v>
          </cell>
          <cell r="J18">
            <v>3528</v>
          </cell>
        </row>
        <row r="19">
          <cell r="A19" t="str">
            <v>1.2.2</v>
          </cell>
          <cell r="B19" t="str">
            <v>SINAPI</v>
          </cell>
          <cell r="C19">
            <v>100575</v>
          </cell>
          <cell r="D19" t="str">
            <v>REGULARIZAÇÃO DE SUPERFÍCIES COM MOTONIVELADORA. AF_11/2019</v>
          </cell>
          <cell r="E19" t="str">
            <v>M2</v>
          </cell>
          <cell r="F19">
            <v>7000</v>
          </cell>
          <cell r="G19" t="str">
            <v>0,14</v>
          </cell>
          <cell r="H19" t="str">
            <v>BDI 1</v>
          </cell>
          <cell r="I19">
            <v>0.17</v>
          </cell>
          <cell r="J19">
            <v>1190</v>
          </cell>
        </row>
        <row r="20">
          <cell r="A20" t="str">
            <v>1.2.3</v>
          </cell>
          <cell r="B20" t="str">
            <v>COMP.</v>
          </cell>
          <cell r="C20">
            <v>3</v>
          </cell>
          <cell r="D20" t="str">
            <v>CARGA, TRANSPORTE C/ CAMINHÃO BASCULANTE 10M3, DESCARGA E ESPALHAMENTO DE MATERIAL EM BOTA-FORA, DMT=15,3 KM</v>
          </cell>
          <cell r="E20" t="str">
            <v>M3</v>
          </cell>
          <cell r="F20">
            <v>3255</v>
          </cell>
          <cell r="G20">
            <v>65.7</v>
          </cell>
          <cell r="H20" t="str">
            <v>BDI 1</v>
          </cell>
          <cell r="I20">
            <v>83.82</v>
          </cell>
          <cell r="J20">
            <v>272834.09999999998</v>
          </cell>
        </row>
        <row r="21">
          <cell r="I21" t="str">
            <v>SUBTOTAL LIMPEZA DO TERRENO</v>
          </cell>
          <cell r="J21">
            <v>277552.09999999998</v>
          </cell>
        </row>
        <row r="23">
          <cell r="A23" t="str">
            <v>1.3</v>
          </cell>
          <cell r="B23" t="str">
            <v>CANTEIRO DE OBRAS</v>
          </cell>
          <cell r="J23">
            <v>206132.45</v>
          </cell>
        </row>
        <row r="24">
          <cell r="A24" t="str">
            <v>1.3.1</v>
          </cell>
          <cell r="B24" t="str">
            <v>SINAPI</v>
          </cell>
          <cell r="C24">
            <v>103689</v>
          </cell>
          <cell r="D24" t="str">
            <v>FORNECIMENTO E INSTALAÇÃO DE PLACA DE OBRA COM CHAPA GALVANIZADA E ESTRUTURA DE MADEIRA. AF_03/2022_PS</v>
          </cell>
          <cell r="E24" t="str">
            <v>M2</v>
          </cell>
          <cell r="F24">
            <v>6</v>
          </cell>
          <cell r="G24" t="str">
            <v>304,66</v>
          </cell>
          <cell r="H24" t="str">
            <v>BDI 1</v>
          </cell>
          <cell r="I24">
            <v>388.68</v>
          </cell>
          <cell r="J24">
            <v>2332.08</v>
          </cell>
        </row>
        <row r="25">
          <cell r="A25" t="str">
            <v>1.3.2</v>
          </cell>
          <cell r="B25" t="str">
            <v>COMP.</v>
          </cell>
          <cell r="C25">
            <v>4</v>
          </cell>
          <cell r="D25" t="str">
            <v>LIGAÇÃO PROVISÓRIA DE ÁGUA E ESGOTO P/ CANTEIRO</v>
          </cell>
          <cell r="E25" t="str">
            <v>UN</v>
          </cell>
          <cell r="F25">
            <v>1</v>
          </cell>
          <cell r="G25">
            <v>3370.67</v>
          </cell>
          <cell r="H25" t="str">
            <v>BDI 1</v>
          </cell>
          <cell r="I25">
            <v>4300.3</v>
          </cell>
          <cell r="J25">
            <v>4300.3</v>
          </cell>
        </row>
        <row r="26">
          <cell r="A26" t="str">
            <v>1.3.3</v>
          </cell>
          <cell r="B26" t="str">
            <v>COMP.</v>
          </cell>
          <cell r="C26">
            <v>5</v>
          </cell>
          <cell r="D26" t="str">
            <v>LIGAÇÃO PROVISÓRIA DE ENERGIA ELÉTRICA P/ CANTEIRO DE OBRAS</v>
          </cell>
          <cell r="E26" t="str">
            <v>UN</v>
          </cell>
          <cell r="F26">
            <v>1</v>
          </cell>
          <cell r="G26">
            <v>5631.69</v>
          </cell>
          <cell r="H26" t="str">
            <v>BDI 1</v>
          </cell>
          <cell r="I26">
            <v>7184.91</v>
          </cell>
          <cell r="J26">
            <v>7184.91</v>
          </cell>
        </row>
        <row r="27">
          <cell r="A27" t="str">
            <v>1.3.4</v>
          </cell>
          <cell r="B27" t="str">
            <v>COMP.</v>
          </cell>
          <cell r="C27">
            <v>6</v>
          </cell>
          <cell r="D27" t="str">
            <v xml:space="preserve">LOCACAO DE CONTAINER 2,30 X 6,00 M, ALT. 2,50 M, PARA SANITARIO, COM 4 BACIAS, 8 CHUVEIROS,1 LAVATORIO E 1 MICTORIO (NAO INCLUI MOBILIZACAO/DESMOBILIZACAO)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7" t="str">
            <v>MÊS</v>
          </cell>
          <cell r="F27">
            <v>18</v>
          </cell>
          <cell r="G27">
            <v>1237.5</v>
          </cell>
          <cell r="H27" t="str">
            <v>BDI 1</v>
          </cell>
          <cell r="I27">
            <v>1578.8</v>
          </cell>
          <cell r="J27">
            <v>28418.400000000001</v>
          </cell>
        </row>
        <row r="28">
          <cell r="A28" t="str">
            <v>1.3.5</v>
          </cell>
          <cell r="B28" t="str">
            <v>COMP.</v>
          </cell>
          <cell r="C28">
            <v>7</v>
          </cell>
          <cell r="D28" t="str">
            <v xml:space="preserve">LOCACAO DE CONTAINER 2,30 X 6,00 M, ALT. 2,50 M, COM 1 SANITARIO, PARA ESCRITORIO, COMPLETO, SEM DIVISORIAS INTERNAS (NAO INCLUI MOBILIZACAO/DESMOBILIZACAO)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8" t="str">
            <v>MÊS</v>
          </cell>
          <cell r="F28">
            <v>18</v>
          </cell>
          <cell r="G28">
            <v>990</v>
          </cell>
          <cell r="H28" t="str">
            <v>BDI 1</v>
          </cell>
          <cell r="I28">
            <v>1263.04</v>
          </cell>
          <cell r="J28">
            <v>22734.720000000001</v>
          </cell>
        </row>
        <row r="29">
          <cell r="A29" t="str">
            <v>1.3.6</v>
          </cell>
          <cell r="B29" t="str">
            <v>SINAPI</v>
          </cell>
          <cell r="C29">
            <v>10776</v>
          </cell>
          <cell r="D29" t="str">
            <v xml:space="preserve">LOCACAO DE CONTAINER 2,30 X 6,00 M, ALT. 2,50 M, (2 UNID. PARA REFEITÓRIO), SEM DIVISORIAS INTERNAS E SEM SANITARIO (NAO INCLUI MOBILIZACAO/DESMOBILIZACAO)           </v>
          </cell>
          <cell r="E29" t="str">
            <v>MÊS</v>
          </cell>
          <cell r="F29">
            <v>18</v>
          </cell>
          <cell r="G29">
            <v>1518.74</v>
          </cell>
          <cell r="H29" t="str">
            <v>BDI 1</v>
          </cell>
          <cell r="I29">
            <v>1937.6</v>
          </cell>
          <cell r="J29">
            <v>34876.800000000003</v>
          </cell>
        </row>
        <row r="30">
          <cell r="A30" t="str">
            <v>1.3.7</v>
          </cell>
          <cell r="B30" t="str">
            <v>SINAPI</v>
          </cell>
          <cell r="C30">
            <v>10776</v>
          </cell>
          <cell r="D30" t="str">
            <v xml:space="preserve">LOCACAO DE CONTAINER 2,30 X 6,00 M, ALT. 2,50 M, (2 UNID. PARA ALMOXARIFADO), SEM DIVISORIAS INTERNAS E SEM SANITARIO (NAO INCLUI MOBILIZACAO/DESMOBILIZACAO)           </v>
          </cell>
          <cell r="E30" t="str">
            <v>MÊS</v>
          </cell>
          <cell r="F30">
            <v>18</v>
          </cell>
          <cell r="G30">
            <v>1518.74</v>
          </cell>
          <cell r="H30" t="str">
            <v>BDI 1</v>
          </cell>
          <cell r="I30">
            <v>1937.6</v>
          </cell>
          <cell r="J30">
            <v>34876.800000000003</v>
          </cell>
        </row>
        <row r="31">
          <cell r="A31" t="str">
            <v>1.3.8</v>
          </cell>
          <cell r="B31" t="str">
            <v>ORSE</v>
          </cell>
          <cell r="C31">
            <v>11703</v>
          </cell>
          <cell r="D31" t="str">
            <v xml:space="preserve">BARRACÃO ABERTO PARA APOIO À PRODUÇÃO (CENTRAL DE ARMAÇÃO, OFICINA, ETC.) C/ TESOURAS, TELHA 4MM, PISO EM CONCRETO DESEMPOLADO          </v>
          </cell>
          <cell r="E31" t="str">
            <v>M2</v>
          </cell>
          <cell r="F31">
            <v>12</v>
          </cell>
          <cell r="G31">
            <v>189.49</v>
          </cell>
          <cell r="H31" t="str">
            <v>BDI 1</v>
          </cell>
          <cell r="I31">
            <v>241.75</v>
          </cell>
          <cell r="J31">
            <v>2901</v>
          </cell>
        </row>
        <row r="32">
          <cell r="A32" t="str">
            <v>1.3.9</v>
          </cell>
          <cell r="B32" t="str">
            <v>ORSE</v>
          </cell>
          <cell r="C32">
            <v>11703</v>
          </cell>
          <cell r="D32" t="str">
            <v xml:space="preserve">BARRACÃO ABERTO PARA APOIO À PRODUÇÃO (CARPINTARIA) C/ TESOURAS, TELHA 4MM, PISO EM CONCRETO DESEMPOLADO          </v>
          </cell>
          <cell r="E32" t="str">
            <v>M2</v>
          </cell>
          <cell r="F32">
            <v>12</v>
          </cell>
          <cell r="G32">
            <v>189.49</v>
          </cell>
          <cell r="H32" t="str">
            <v>BDI 1</v>
          </cell>
          <cell r="I32">
            <v>241.75</v>
          </cell>
          <cell r="J32">
            <v>2901</v>
          </cell>
        </row>
        <row r="33">
          <cell r="A33" t="str">
            <v>1.3.10</v>
          </cell>
          <cell r="B33" t="str">
            <v>SINAPI</v>
          </cell>
          <cell r="C33">
            <v>10776</v>
          </cell>
          <cell r="D33" t="str">
            <v xml:space="preserve">LOCACAO DE CONTAINER 2,30 X 6,00 M, ALT. 2,50 M, (2 UNID. PARA ALMOXARIFADO), SEM DIVISORIAS INTERNAS E SEM SANITARIO (NAO INCLUI MOBILIZACAO/DESMOBILIZACAO)           </v>
          </cell>
          <cell r="E33" t="str">
            <v>MÊS</v>
          </cell>
          <cell r="F33">
            <v>18</v>
          </cell>
          <cell r="G33">
            <v>759.37</v>
          </cell>
          <cell r="H33" t="str">
            <v>BDI 1</v>
          </cell>
          <cell r="I33">
            <v>968.8</v>
          </cell>
          <cell r="J33">
            <v>17438.400000000001</v>
          </cell>
        </row>
        <row r="34">
          <cell r="A34" t="str">
            <v>1.3.11</v>
          </cell>
          <cell r="B34" t="str">
            <v>SINAPI</v>
          </cell>
          <cell r="C34">
            <v>10775</v>
          </cell>
          <cell r="D34" t="str">
            <v xml:space="preserve">LOCACAO DE CONTAINER 2,30 X 6,00 M, ALT. 2,50 M, (2 UNID. PARA ALMOXARIFADO), SEM DIVISORIAS INTERNAS E SEM SANITARIO (NAO INCLUI MOBILIZACAO/DESMOBILIZACAO)           </v>
          </cell>
          <cell r="E34" t="str">
            <v>MÊS</v>
          </cell>
          <cell r="F34">
            <v>18</v>
          </cell>
          <cell r="G34">
            <v>972</v>
          </cell>
          <cell r="H34" t="str">
            <v>BDI 1</v>
          </cell>
          <cell r="I34">
            <v>1240.07</v>
          </cell>
          <cell r="J34">
            <v>22321.26</v>
          </cell>
        </row>
        <row r="35">
          <cell r="A35" t="str">
            <v>1.3.12</v>
          </cell>
          <cell r="B35" t="str">
            <v>ORSE</v>
          </cell>
          <cell r="C35">
            <v>12953</v>
          </cell>
          <cell r="D35" t="str">
            <v>PORTÃO EM TUBO DE FERRO GALVANIZADO DE 2", DE ABRIR, TELA MALHA REVESTIDA 76 X 76MM, N.º 12, INCLUSIVE DOBRADIÇAS E TRANCAS/FERROLHO - REV 01_01/2022</v>
          </cell>
          <cell r="E35" t="str">
            <v>M2</v>
          </cell>
          <cell r="F35">
            <v>11</v>
          </cell>
          <cell r="G35">
            <v>573.37</v>
          </cell>
          <cell r="H35" t="str">
            <v>BDI 1</v>
          </cell>
          <cell r="I35">
            <v>731.5</v>
          </cell>
          <cell r="J35">
            <v>8046.5</v>
          </cell>
        </row>
        <row r="36">
          <cell r="A36" t="str">
            <v>1.3.13</v>
          </cell>
          <cell r="B36" t="str">
            <v>COMP.</v>
          </cell>
          <cell r="C36">
            <v>117</v>
          </cell>
          <cell r="D36" t="str">
            <v>TAPUME COM COMPENSADO DE MADEIRA E=10MM - FORNECIMENTO E IMPLANTAÇÃO</v>
          </cell>
          <cell r="E36" t="str">
            <v>M2</v>
          </cell>
          <cell r="F36">
            <v>134.20000000000002</v>
          </cell>
          <cell r="G36">
            <v>103.97</v>
          </cell>
          <cell r="H36" t="str">
            <v>BDI 1</v>
          </cell>
          <cell r="I36">
            <v>132.63999999999999</v>
          </cell>
          <cell r="J36">
            <v>17800.28</v>
          </cell>
        </row>
        <row r="37">
          <cell r="I37" t="str">
            <v>SUBTOTAL CANTEIRO DE OBRAS</v>
          </cell>
          <cell r="J37">
            <v>206132.45</v>
          </cell>
        </row>
        <row r="39">
          <cell r="A39" t="str">
            <v>1.4</v>
          </cell>
          <cell r="B39" t="str">
            <v>LIMPEZA FINAL DE OBRA</v>
          </cell>
          <cell r="J39">
            <v>23745.269999999997</v>
          </cell>
        </row>
        <row r="40">
          <cell r="A40" t="str">
            <v>1.4.1</v>
          </cell>
          <cell r="B40" t="str">
            <v>SINAPI</v>
          </cell>
          <cell r="C40">
            <v>99811</v>
          </cell>
          <cell r="D40" t="str">
            <v>LIMPEZA DE CONTRAPISO COM VASSOURA A SECO. AF_04/2019</v>
          </cell>
          <cell r="E40" t="str">
            <v>M2</v>
          </cell>
          <cell r="F40">
            <v>750</v>
          </cell>
          <cell r="G40" t="str">
            <v>3,31</v>
          </cell>
          <cell r="H40" t="str">
            <v>BDI 1</v>
          </cell>
          <cell r="I40">
            <v>4.22</v>
          </cell>
          <cell r="J40">
            <v>3165</v>
          </cell>
        </row>
        <row r="41">
          <cell r="A41" t="str">
            <v>1.4.2</v>
          </cell>
          <cell r="B41" t="str">
            <v>SINAPI</v>
          </cell>
          <cell r="C41">
            <v>99814</v>
          </cell>
          <cell r="D41" t="str">
            <v>LIMPEZA DE SUPERFÍCIE COM JATO DE ALTA PRESSÃO. AF_04/2019</v>
          </cell>
          <cell r="E41" t="str">
            <v>M2</v>
          </cell>
          <cell r="F41">
            <v>2420</v>
          </cell>
          <cell r="G41" t="str">
            <v>1,81</v>
          </cell>
          <cell r="H41" t="str">
            <v>BDI 1</v>
          </cell>
          <cell r="I41">
            <v>2.2999999999999998</v>
          </cell>
          <cell r="J41">
            <v>5566</v>
          </cell>
        </row>
        <row r="42">
          <cell r="A42" t="str">
            <v>1.4.3</v>
          </cell>
          <cell r="B42" t="str">
            <v>SINAPI</v>
          </cell>
          <cell r="C42">
            <v>99805</v>
          </cell>
          <cell r="D42" t="str">
            <v>LIMPEZA DE PISO CERÂMICO OU COM PEDRAS RÚSTICAS UTILIZANDO ÁCIDO MURIÁTICO. AF_04/2019</v>
          </cell>
          <cell r="E42" t="str">
            <v>M2</v>
          </cell>
          <cell r="F42">
            <v>383.22</v>
          </cell>
          <cell r="G42" t="str">
            <v>10,76</v>
          </cell>
          <cell r="H42" t="str">
            <v>BDI 1</v>
          </cell>
          <cell r="I42">
            <v>13.72</v>
          </cell>
          <cell r="J42">
            <v>5257.77</v>
          </cell>
        </row>
        <row r="43">
          <cell r="A43" t="str">
            <v>1.4.4</v>
          </cell>
          <cell r="B43" t="str">
            <v>SINAPI</v>
          </cell>
          <cell r="C43">
            <v>99803</v>
          </cell>
          <cell r="D43" t="str">
            <v>LIMPEZA DE PISO CERÂMICO OU PORCELANATO COM PANO ÚMIDO. AF_04/2019</v>
          </cell>
          <cell r="E43" t="str">
            <v>M2</v>
          </cell>
          <cell r="F43">
            <v>4</v>
          </cell>
          <cell r="G43" t="str">
            <v>1,94</v>
          </cell>
          <cell r="H43" t="str">
            <v>BDI 1</v>
          </cell>
          <cell r="I43">
            <v>2.4700000000000002</v>
          </cell>
          <cell r="J43">
            <v>9.8800000000000008</v>
          </cell>
        </row>
        <row r="44">
          <cell r="A44" t="str">
            <v>1.4.5</v>
          </cell>
          <cell r="B44" t="str">
            <v>SINAPI</v>
          </cell>
          <cell r="C44">
            <v>99808</v>
          </cell>
          <cell r="D44" t="str">
            <v>LIMPEZA DE REVESTIMENTO CERÂMICO EM PAREDE UTILIZANDO ÁCIDO MURIÁTICO. AF_04/2019</v>
          </cell>
          <cell r="E44" t="str">
            <v>M2</v>
          </cell>
          <cell r="F44">
            <v>33.880000000000003</v>
          </cell>
          <cell r="G44" t="str">
            <v>3,94</v>
          </cell>
          <cell r="H44" t="str">
            <v>BDI 1</v>
          </cell>
          <cell r="I44">
            <v>5.0199999999999996</v>
          </cell>
          <cell r="J44">
            <v>170.07</v>
          </cell>
        </row>
        <row r="45">
          <cell r="A45" t="str">
            <v>1.4.6</v>
          </cell>
          <cell r="B45" t="str">
            <v>SINAPI</v>
          </cell>
          <cell r="C45">
            <v>99806</v>
          </cell>
          <cell r="D45" t="str">
            <v>LIMPEZA DE REVESTIMENTO CERÂMICO EM PAREDE COM PANO ÚMIDO AF_04/2019</v>
          </cell>
          <cell r="E45" t="str">
            <v>M2</v>
          </cell>
          <cell r="F45">
            <v>33.880000000000003</v>
          </cell>
          <cell r="G45" t="str">
            <v>0,80</v>
          </cell>
          <cell r="H45" t="str">
            <v>BDI 1</v>
          </cell>
          <cell r="I45">
            <v>1.02</v>
          </cell>
          <cell r="J45">
            <v>34.549999999999997</v>
          </cell>
        </row>
        <row r="46">
          <cell r="A46" t="str">
            <v>1.4.7</v>
          </cell>
          <cell r="B46" t="str">
            <v>COMP.</v>
          </cell>
          <cell r="C46">
            <v>8</v>
          </cell>
          <cell r="D46" t="str">
            <v>CARGA, TRANSPORTE, DESCARGA E ESPALHAMENTO DE MATERIAL EM EM ATERRO DE RESÍDUOS SÓLIDOS INERTES - DMT=17,9 KM</v>
          </cell>
          <cell r="E46" t="str">
            <v>M3</v>
          </cell>
          <cell r="F46">
            <v>100</v>
          </cell>
          <cell r="G46">
            <v>74.8</v>
          </cell>
          <cell r="H46" t="str">
            <v>BDI 1</v>
          </cell>
          <cell r="I46">
            <v>95.42</v>
          </cell>
          <cell r="J46">
            <v>9542</v>
          </cell>
        </row>
        <row r="47">
          <cell r="I47" t="str">
            <v>SUBTOTAL LIMPEZA FINAL DE OBRA</v>
          </cell>
          <cell r="J47">
            <v>23745.269999999997</v>
          </cell>
        </row>
        <row r="49">
          <cell r="A49" t="str">
            <v>1.5</v>
          </cell>
          <cell r="B49" t="str">
            <v>ADMINISTRAÇÃO LOCAL</v>
          </cell>
          <cell r="J49">
            <v>772299.72</v>
          </cell>
        </row>
        <row r="50">
          <cell r="A50" t="str">
            <v>1.5.1</v>
          </cell>
          <cell r="B50" t="str">
            <v>SINAPI</v>
          </cell>
          <cell r="C50">
            <v>93565</v>
          </cell>
          <cell r="D50" t="str">
            <v>ENGENHEIRO CIVIL DE OBRA JUNIOR COM ENCARGOS COMPLEMENTARES</v>
          </cell>
          <cell r="E50" t="str">
            <v>MES</v>
          </cell>
          <cell r="F50">
            <v>18</v>
          </cell>
          <cell r="G50" t="str">
            <v>18.155,78</v>
          </cell>
          <cell r="H50" t="str">
            <v>BDI 1</v>
          </cell>
          <cell r="I50">
            <v>23163.14</v>
          </cell>
          <cell r="J50">
            <v>416936.52</v>
          </cell>
        </row>
        <row r="51">
          <cell r="A51" t="str">
            <v>1.5.2</v>
          </cell>
          <cell r="B51" t="str">
            <v>SINAPI</v>
          </cell>
          <cell r="C51">
            <v>100289</v>
          </cell>
          <cell r="D51" t="str">
            <v>VIGIA NOTURNO COM ENCARGOS COMPLEMENTARES (37,2% SOBRE A HORA DO DIURNO)</v>
          </cell>
          <cell r="E51" t="str">
            <v>H</v>
          </cell>
          <cell r="F51">
            <v>6480</v>
          </cell>
          <cell r="G51" t="str">
            <v>21,50</v>
          </cell>
          <cell r="H51" t="str">
            <v>BDI 1</v>
          </cell>
          <cell r="I51">
            <v>27.42</v>
          </cell>
          <cell r="J51">
            <v>177681.6</v>
          </cell>
        </row>
        <row r="52">
          <cell r="A52" t="str">
            <v>1.5.3</v>
          </cell>
          <cell r="B52" t="str">
            <v>SINAPI</v>
          </cell>
          <cell r="C52">
            <v>100289</v>
          </cell>
          <cell r="D52" t="str">
            <v>VIGIA DIURNO COM ENCARGOS COMPLEMENTARES</v>
          </cell>
          <cell r="E52" t="str">
            <v>H</v>
          </cell>
          <cell r="F52">
            <v>6480</v>
          </cell>
          <cell r="G52" t="str">
            <v>21,50</v>
          </cell>
          <cell r="H52" t="str">
            <v>BDI 1</v>
          </cell>
          <cell r="I52">
            <v>27.42</v>
          </cell>
          <cell r="J52">
            <v>177681.6</v>
          </cell>
        </row>
        <row r="53">
          <cell r="I53" t="str">
            <v>SUBTOTAL ADMINISTRAÇÃO LOCAL</v>
          </cell>
          <cell r="J53">
            <v>772299.72</v>
          </cell>
        </row>
        <row r="55">
          <cell r="A55" t="str">
            <v>1.6</v>
          </cell>
          <cell r="B55" t="str">
            <v>LOCAÇÃO DA OBRA</v>
          </cell>
          <cell r="J55">
            <v>58797.599999999999</v>
          </cell>
        </row>
        <row r="56">
          <cell r="A56" t="str">
            <v>1.6.1</v>
          </cell>
          <cell r="B56" t="str">
            <v>ORSE</v>
          </cell>
          <cell r="C56">
            <v>3099</v>
          </cell>
          <cell r="D56" t="str">
            <v>EQUIPE DE TOPOGRAFIA PARA TRABALHOS EXCLUSIVOS DE CAMPO - DIÁRIA INCLUINDO TRANSPORTE - REV 04_10/2022</v>
          </cell>
          <cell r="E56" t="str">
            <v>DIA</v>
          </cell>
          <cell r="F56">
            <v>30</v>
          </cell>
          <cell r="G56">
            <v>948.6</v>
          </cell>
          <cell r="H56" t="str">
            <v>BDI 1</v>
          </cell>
          <cell r="I56">
            <v>1210.22</v>
          </cell>
          <cell r="J56">
            <v>36306.6</v>
          </cell>
        </row>
        <row r="57">
          <cell r="A57" t="str">
            <v>1.6.2</v>
          </cell>
          <cell r="B57" t="str">
            <v>SINAPI</v>
          </cell>
          <cell r="C57">
            <v>99059</v>
          </cell>
          <cell r="D57" t="str">
            <v>LOCAÇÃO CONVENCIONAL DE OBRA, UTILIZANDO GABARITO DE TÁBUAS CORRIDAS PONTALETADAS A CADA 2,00M -  2 UTILIZAÇÕES. AF_03/2024</v>
          </cell>
          <cell r="E57" t="str">
            <v>M</v>
          </cell>
          <cell r="F57">
            <v>340</v>
          </cell>
          <cell r="G57" t="str">
            <v>51,85</v>
          </cell>
          <cell r="H57" t="str">
            <v>BDI 1</v>
          </cell>
          <cell r="I57">
            <v>66.150000000000006</v>
          </cell>
          <cell r="J57">
            <v>22491</v>
          </cell>
        </row>
        <row r="58">
          <cell r="I58" t="str">
            <v>SUBTOTAL LOCAÇÃO DA OBRA</v>
          </cell>
          <cell r="J58">
            <v>58797.599999999999</v>
          </cell>
        </row>
        <row r="60">
          <cell r="I60" t="str">
            <v>SUBTOTAL SERVIÇOS PRELIMINARES</v>
          </cell>
          <cell r="J60">
            <v>1354299.8800000001</v>
          </cell>
        </row>
        <row r="62">
          <cell r="A62">
            <v>2</v>
          </cell>
          <cell r="B62" t="str">
            <v>INFRAESTRUTURA E MOVIMENTAÇÃO DE TERRA</v>
          </cell>
          <cell r="J62">
            <v>5020809.1900000004</v>
          </cell>
        </row>
        <row r="64">
          <cell r="A64" t="str">
            <v>2.1</v>
          </cell>
          <cell r="B64" t="str">
            <v>DESVIO VALA DE DRENAGEM</v>
          </cell>
          <cell r="J64">
            <v>246008.77</v>
          </cell>
        </row>
        <row r="65">
          <cell r="A65" t="str">
            <v>2.1.1</v>
          </cell>
          <cell r="B65" t="str">
            <v>SINAPI</v>
          </cell>
          <cell r="C65">
            <v>98525</v>
          </cell>
          <cell r="D65" t="str">
            <v>LIMPEZA MECANIZADA DE CAMADA VEGETAL, VEGETAÇÃO E PEQUENAS ÁRVORES (DIÂMETRO DE TRONCO MENOR QUE 0,20 M), COM TRATOR DE ESTEIRAS. AF_03/2024</v>
          </cell>
          <cell r="E65" t="str">
            <v>M2</v>
          </cell>
          <cell r="F65">
            <v>420</v>
          </cell>
          <cell r="G65" t="str">
            <v>0,66</v>
          </cell>
          <cell r="H65" t="str">
            <v>BDI 1</v>
          </cell>
          <cell r="I65">
            <v>0.84</v>
          </cell>
          <cell r="J65">
            <v>352.8</v>
          </cell>
        </row>
        <row r="66">
          <cell r="A66" t="str">
            <v>2.1.2</v>
          </cell>
          <cell r="B66" t="str">
            <v>SINAPI</v>
          </cell>
          <cell r="C66">
            <v>100575</v>
          </cell>
          <cell r="D66" t="str">
            <v>REGULARIZAÇÃO DE SUPERFÍCIES COM MOTONIVELADORA. AF_11/2019</v>
          </cell>
          <cell r="E66" t="str">
            <v>M2</v>
          </cell>
          <cell r="F66">
            <v>1680</v>
          </cell>
          <cell r="G66" t="str">
            <v>0,14</v>
          </cell>
          <cell r="H66" t="str">
            <v>BDI 1</v>
          </cell>
          <cell r="I66">
            <v>0.17</v>
          </cell>
          <cell r="J66">
            <v>285.60000000000002</v>
          </cell>
        </row>
        <row r="67">
          <cell r="A67" t="str">
            <v>2.1.3</v>
          </cell>
          <cell r="B67" t="str">
            <v>COMP.</v>
          </cell>
          <cell r="C67">
            <v>10</v>
          </cell>
          <cell r="D67" t="str">
            <v>ESCAVAÇÃO MÊCANICA DE VALA P/ DESVIO PROVISÓRIO, LARGURA 7,0M, PROF. MÁX 2,0M, C/ CARGA E DESCARGA DO MATERIAL ESCAVADO P/ BOTA-FORA (DMT=15,3 KM)</v>
          </cell>
          <cell r="E67" t="str">
            <v>M3</v>
          </cell>
          <cell r="F67">
            <v>1851.864</v>
          </cell>
          <cell r="G67">
            <v>81.780000000000015</v>
          </cell>
          <cell r="H67" t="str">
            <v>BDI 1</v>
          </cell>
          <cell r="I67">
            <v>104.33</v>
          </cell>
          <cell r="J67">
            <v>193204.97</v>
          </cell>
        </row>
        <row r="68">
          <cell r="A68" t="str">
            <v>2.1.4</v>
          </cell>
          <cell r="B68" t="str">
            <v>COMP.</v>
          </cell>
          <cell r="C68">
            <v>21</v>
          </cell>
          <cell r="D68" t="str">
            <v>LASTRO DE RACHÃO 20 CM, INCLUÍDO TRANSPORTE DA PEDREIRA (DMT=38,2 KM), LANÇAMENTO E ESPALHAMENTO</v>
          </cell>
          <cell r="E68" t="str">
            <v>M3</v>
          </cell>
          <cell r="F68">
            <v>196</v>
          </cell>
          <cell r="G68">
            <v>208.62</v>
          </cell>
          <cell r="H68" t="str">
            <v>BDI 1</v>
          </cell>
          <cell r="I68">
            <v>266.14999999999998</v>
          </cell>
          <cell r="J68">
            <v>52165.4</v>
          </cell>
        </row>
        <row r="69">
          <cell r="I69" t="str">
            <v>SUBTOTAL DESVIO VALA DE DRENAGEM</v>
          </cell>
          <cell r="J69">
            <v>246008.77</v>
          </cell>
        </row>
        <row r="71">
          <cell r="A71" t="str">
            <v>2.2</v>
          </cell>
          <cell r="B71" t="str">
            <v>ENSECADEIRAS</v>
          </cell>
          <cell r="J71">
            <v>474506.57999999996</v>
          </cell>
        </row>
        <row r="72">
          <cell r="A72" t="str">
            <v>2.2.1</v>
          </cell>
          <cell r="B72" t="str">
            <v>COMP.</v>
          </cell>
          <cell r="C72">
            <v>16</v>
          </cell>
          <cell r="D72" t="str">
            <v>ENSECADEIRAS LADO MONTANTE E LADO JUSANTE PARA CANAL INTERNO DA CASA DE BOMBAS, COM ATERRO DE SOLO IMPORTADO, INCLUÍDO TRANSPORTE DA JAZIDA (DMT=27,7 KM), DESCARGA E COMPACTAÇÃO MECÂNICA</v>
          </cell>
          <cell r="E72" t="str">
            <v>M3</v>
          </cell>
          <cell r="F72">
            <v>482.495</v>
          </cell>
          <cell r="G72">
            <v>173.27</v>
          </cell>
          <cell r="H72" t="str">
            <v>BDI 1</v>
          </cell>
          <cell r="I72">
            <v>221.05</v>
          </cell>
          <cell r="J72">
            <v>106655.51</v>
          </cell>
        </row>
        <row r="73">
          <cell r="A73" t="str">
            <v>2.2.2</v>
          </cell>
          <cell r="B73" t="str">
            <v>COMP.</v>
          </cell>
          <cell r="C73">
            <v>84</v>
          </cell>
          <cell r="D73" t="str">
            <v>GALERIA AUXILIAR, TIPO BDCC (2X) 1,5 X 1,5 M, 8 M DE EXTENSÃO, P/ ENSECADEIRA LADO JUSANTE E MONTANTE (1 P/ CADA); COM FECHAMENTO TEMPORÁRIO TIPO STOPLOG C/ MADEIRA DE LEI DIMENSÕES 1,8 X 3 M, (2X P/ BDCC) - FORNECIMENTO E ASSENTAMENTO</v>
          </cell>
          <cell r="E73" t="str">
            <v>UN</v>
          </cell>
          <cell r="F73">
            <v>2</v>
          </cell>
          <cell r="G73">
            <v>18149.75</v>
          </cell>
          <cell r="H73" t="str">
            <v>BDI 1</v>
          </cell>
          <cell r="I73">
            <v>23155.45</v>
          </cell>
          <cell r="J73">
            <v>46310.9</v>
          </cell>
        </row>
        <row r="74">
          <cell r="A74" t="str">
            <v>2.2.3</v>
          </cell>
          <cell r="B74" t="str">
            <v>COMP.</v>
          </cell>
          <cell r="C74">
            <v>17</v>
          </cell>
          <cell r="D74" t="str">
            <v>RECOMPOSIÇÃO DE ATERRO P/ ENSECADEIRA, ESTIMADO EM 2 VEZES, COM COMPACTAÇÃO DE SOLO DE JAZIDA (DMT=27,7 KM), INCLUÍDO ESCAVAÇÃO SUBMERSA DE SOLO ENXARCADO E TRANSPORTE BOTA-FORA (DMT=15,3 KM)</v>
          </cell>
          <cell r="E74" t="str">
            <v>M3</v>
          </cell>
          <cell r="F74">
            <v>627.24350000000004</v>
          </cell>
          <cell r="G74">
            <v>229.70000000000002</v>
          </cell>
          <cell r="H74" t="str">
            <v>BDI 1</v>
          </cell>
          <cell r="I74">
            <v>293.05</v>
          </cell>
          <cell r="J74">
            <v>183813.7</v>
          </cell>
        </row>
        <row r="75">
          <cell r="A75" t="str">
            <v>2.2.4</v>
          </cell>
          <cell r="B75" t="str">
            <v>COMP.</v>
          </cell>
          <cell r="C75">
            <v>19</v>
          </cell>
          <cell r="D75" t="str">
            <v>REMOÇÃO DO ATERRO ENSECADEIRA, INCLUIDO CARGA E DESCARGA DO SOLO PARA BOTA-FORA (DMT=15,3 KM)</v>
          </cell>
          <cell r="E75" t="str">
            <v>M3</v>
          </cell>
          <cell r="F75">
            <v>385.99600000000004</v>
          </cell>
          <cell r="G75">
            <v>79.040000000000006</v>
          </cell>
          <cell r="H75" t="str">
            <v>BDI 1</v>
          </cell>
          <cell r="I75">
            <v>100.83</v>
          </cell>
          <cell r="J75">
            <v>38919.97</v>
          </cell>
        </row>
        <row r="76">
          <cell r="A76" t="str">
            <v>2.2.5</v>
          </cell>
          <cell r="B76" t="str">
            <v>COMP.</v>
          </cell>
          <cell r="C76">
            <v>20</v>
          </cell>
          <cell r="D76" t="str">
            <v>ALUGUEL DE MOTOBOMBA PARA ESGOTAMENTO DE VALA, COM MANGUEIRA E MOTOR A COMBUSTÍVEL, POTÊNCIA MÍNIMA 7,6 HP</v>
          </cell>
          <cell r="E76" t="str">
            <v>MÊS</v>
          </cell>
          <cell r="F76">
            <v>18</v>
          </cell>
          <cell r="G76">
            <v>4302.6000000000004</v>
          </cell>
          <cell r="H76" t="str">
            <v>BDI 1</v>
          </cell>
          <cell r="I76">
            <v>5489.25</v>
          </cell>
          <cell r="J76">
            <v>98806.5</v>
          </cell>
        </row>
        <row r="77">
          <cell r="I77" t="str">
            <v>SUBTOTAL ENSECADEIRAS</v>
          </cell>
          <cell r="J77">
            <v>474506.57999999996</v>
          </cell>
        </row>
        <row r="79">
          <cell r="A79" t="str">
            <v>2.3</v>
          </cell>
          <cell r="B79" t="str">
            <v xml:space="preserve">TERRAPLANAGEM </v>
          </cell>
          <cell r="J79">
            <v>1663909.3</v>
          </cell>
        </row>
        <row r="80">
          <cell r="A80" t="str">
            <v>2.3.1</v>
          </cell>
          <cell r="B80" t="str">
            <v>COMP.</v>
          </cell>
          <cell r="C80">
            <v>21</v>
          </cell>
          <cell r="D80" t="str">
            <v>LASTRO DE RACHÃO 20 CM, INCLUÍDO TRANSPORTE DA PEDREIRA (DMT=38,2 KM), LANÇAMENTO E ESPALHAMENTO</v>
          </cell>
          <cell r="E80" t="str">
            <v>M3</v>
          </cell>
          <cell r="F80">
            <v>80</v>
          </cell>
          <cell r="G80">
            <v>208.62</v>
          </cell>
          <cell r="H80" t="str">
            <v>BDI 1</v>
          </cell>
          <cell r="I80">
            <v>266.14999999999998</v>
          </cell>
          <cell r="J80">
            <v>21292</v>
          </cell>
        </row>
        <row r="81">
          <cell r="A81" t="str">
            <v>2.3.2</v>
          </cell>
          <cell r="B81" t="str">
            <v>COMP.</v>
          </cell>
          <cell r="C81">
            <v>22</v>
          </cell>
          <cell r="D81" t="str">
            <v>ESCORAMENTO CONTÍNUO DA VALA DO CANAL AFLUENTE E DA BACIA DE AMORTECIMENTO COM ESTACAS-PRANCHA EM PERFIL METÁLICO 0,75 X 10,0 M - ALUGUEL (3 MESES), CRAVAÇÃO C/ ESCAVADEIRA E RETIRADA C/ GUINDASTE</v>
          </cell>
          <cell r="E81" t="str">
            <v>M2</v>
          </cell>
          <cell r="F81">
            <v>326.20000000000005</v>
          </cell>
          <cell r="G81">
            <v>663.7299999999999</v>
          </cell>
          <cell r="H81" t="str">
            <v>BDI 1</v>
          </cell>
          <cell r="I81">
            <v>846.78</v>
          </cell>
          <cell r="J81">
            <v>276219.63</v>
          </cell>
        </row>
        <row r="82">
          <cell r="A82" t="str">
            <v>2.3.3</v>
          </cell>
          <cell r="B82" t="str">
            <v>COMP.</v>
          </cell>
          <cell r="C82">
            <v>23</v>
          </cell>
          <cell r="D82" t="str">
            <v>ESCORAMENTO CONTÍNUO DA VALA DO POÇO DE BOMBAS COM ESTACAS-PRANCHA EM PERFIL METÁLICO 0,75 X 10,0 M - ALUGUEL (3 MESES), CRAVAÇÃO C/ ESCAVADEIRA E RETIRADA C/ GUINDASTE</v>
          </cell>
          <cell r="E82" t="str">
            <v>M2</v>
          </cell>
          <cell r="F82">
            <v>330.45</v>
          </cell>
          <cell r="G82">
            <v>203.94</v>
          </cell>
          <cell r="H82" t="str">
            <v>BDI 1</v>
          </cell>
          <cell r="I82">
            <v>260.18</v>
          </cell>
          <cell r="J82">
            <v>85976.48</v>
          </cell>
        </row>
        <row r="83">
          <cell r="A83" t="str">
            <v>2.3.4</v>
          </cell>
          <cell r="B83" t="str">
            <v>COMP.</v>
          </cell>
          <cell r="C83">
            <v>24</v>
          </cell>
          <cell r="D83" t="str">
            <v>ESCORAMENTO CONTÍNUO DA VALA DO CANAL DE DESCARGA COM ESTACAS-PRANCHA EM PERFIL METÁLICO 0,4 X 6,0 M (ÁREA ESCORADA) - ALUGUEL (3 MESES), CRAVAÇÃO C/ ESCAVADEIRA E RETIRADA C/ GUINDASTE</v>
          </cell>
          <cell r="E83" t="str">
            <v>M2</v>
          </cell>
          <cell r="F83">
            <v>317.52</v>
          </cell>
          <cell r="G83">
            <v>162.79000000000002</v>
          </cell>
          <cell r="H83" t="str">
            <v>BDI 1</v>
          </cell>
          <cell r="I83">
            <v>207.68</v>
          </cell>
          <cell r="J83">
            <v>65942.55</v>
          </cell>
        </row>
        <row r="84">
          <cell r="A84" t="str">
            <v>2.3.5</v>
          </cell>
          <cell r="B84" t="str">
            <v>COMP.</v>
          </cell>
          <cell r="C84">
            <v>25</v>
          </cell>
          <cell r="D84" t="str">
            <v>ESCAVAÇÃO MÊCANICA A CÉU ABERTO COM SOLO DE 1º E 2º CATEGORIA C/ ESCAVADEIRA HIDRÁULICA, INCLUIDO CARGA E DESCARGA DO MATERIAL ESCAVADO P/ BOTA-FORA (DMT=15,3 KM)</v>
          </cell>
          <cell r="E84" t="str">
            <v>M3</v>
          </cell>
          <cell r="F84">
            <v>4634.09</v>
          </cell>
          <cell r="G84">
            <v>94.18</v>
          </cell>
          <cell r="H84" t="str">
            <v>BDI 1</v>
          </cell>
          <cell r="I84">
            <v>120.15</v>
          </cell>
          <cell r="J84">
            <v>556785.91</v>
          </cell>
        </row>
        <row r="85">
          <cell r="A85" t="str">
            <v>2.3.6</v>
          </cell>
          <cell r="B85" t="str">
            <v>COMP.</v>
          </cell>
          <cell r="C85">
            <v>26</v>
          </cell>
          <cell r="D85" t="str">
            <v>ATERRO COMPACTADO P/ TERRAPLANAGEM, S/ CONTROLE TECNOLÓGICO, C/ COMPACTADOR DE SOLOS A PERCURSSÃO (SOQUETE) E ROLO COMPACTADOR LISO, ARGILA IMPORTADA INCLUÍDO CARGA, TRANSPORTE DA JAZIDA (DMT= 27,7 KM), DESCARGA E ESPALHAMENTO C/ TRATOR ESTEIRA</v>
          </cell>
          <cell r="E85" t="str">
            <v>M3</v>
          </cell>
          <cell r="F85">
            <v>2363.3829999999998</v>
          </cell>
          <cell r="G85">
            <v>196.28000000000003</v>
          </cell>
          <cell r="H85" t="str">
            <v>BDI 1</v>
          </cell>
          <cell r="I85">
            <v>250.41</v>
          </cell>
          <cell r="J85">
            <v>591814.73</v>
          </cell>
        </row>
        <row r="86">
          <cell r="A86" t="str">
            <v>2.3.7</v>
          </cell>
          <cell r="B86" t="str">
            <v>SINAPI</v>
          </cell>
          <cell r="C86">
            <v>98504</v>
          </cell>
          <cell r="D86" t="str">
            <v>PLANTIO DE GRAMA BATATAIS EM PLACAS. AF_07/2024</v>
          </cell>
          <cell r="E86" t="str">
            <v>M2</v>
          </cell>
          <cell r="F86">
            <v>2000</v>
          </cell>
          <cell r="G86" t="str">
            <v>20,82</v>
          </cell>
          <cell r="H86" t="str">
            <v>BDI 1</v>
          </cell>
          <cell r="I86">
            <v>26.56</v>
          </cell>
          <cell r="J86">
            <v>53120</v>
          </cell>
        </row>
        <row r="87">
          <cell r="A87" t="str">
            <v>2.3.8</v>
          </cell>
          <cell r="B87" t="str">
            <v>COTAÇÃO</v>
          </cell>
          <cell r="C87">
            <v>0</v>
          </cell>
          <cell r="D87" t="str">
            <v>ALUGUEL DE MARTELO VIBRATÓRIO</v>
          </cell>
          <cell r="E87" t="str">
            <v>DIA</v>
          </cell>
          <cell r="F87">
            <v>10</v>
          </cell>
          <cell r="G87">
            <v>1000</v>
          </cell>
          <cell r="H87" t="str">
            <v>BDI 1</v>
          </cell>
          <cell r="I87">
            <v>1275.8</v>
          </cell>
          <cell r="J87">
            <v>12758</v>
          </cell>
        </row>
        <row r="88">
          <cell r="I88" t="str">
            <v xml:space="preserve">SUBTOTAL TERRAPLANAGEM </v>
          </cell>
          <cell r="J88">
            <v>1663909.3</v>
          </cell>
        </row>
        <row r="90">
          <cell r="A90" t="str">
            <v>2.4</v>
          </cell>
          <cell r="B90" t="str">
            <v>RECONFORMAÇÃO DE VALAS AFLUENTES</v>
          </cell>
          <cell r="J90">
            <v>722631.13</v>
          </cell>
        </row>
        <row r="91">
          <cell r="A91" t="str">
            <v>2.4.1</v>
          </cell>
          <cell r="B91" t="str">
            <v>SINAPI</v>
          </cell>
          <cell r="C91">
            <v>98525</v>
          </cell>
          <cell r="D91" t="str">
            <v>LIMPEZA MECANIZADA DE CAMADA VEGETAL, VEGETAÇÃO E PEQUENAS ÁRVORES (DIÂMETRO DE TRONCO MENOR QUE 0,20 M), COM TRATOR DE ESTEIRAS. AF_03/2024</v>
          </cell>
          <cell r="E91" t="str">
            <v>M2</v>
          </cell>
          <cell r="F91">
            <v>511</v>
          </cell>
          <cell r="G91" t="str">
            <v>0,66</v>
          </cell>
          <cell r="H91" t="str">
            <v>BDI 1</v>
          </cell>
          <cell r="I91">
            <v>0.84</v>
          </cell>
          <cell r="J91">
            <v>429.24</v>
          </cell>
        </row>
        <row r="92">
          <cell r="A92" t="str">
            <v>2.4.2</v>
          </cell>
          <cell r="B92" t="str">
            <v>SINAPI</v>
          </cell>
          <cell r="C92">
            <v>100575</v>
          </cell>
          <cell r="D92" t="str">
            <v>REGULARIZAÇÃO DE SUPERFÍCIES COM MOTONIVELADORA. AF_11/2019</v>
          </cell>
          <cell r="E92" t="str">
            <v>M2</v>
          </cell>
          <cell r="F92">
            <v>2044</v>
          </cell>
          <cell r="G92" t="str">
            <v>0,14</v>
          </cell>
          <cell r="H92" t="str">
            <v>BDI 1</v>
          </cell>
          <cell r="I92">
            <v>0.17</v>
          </cell>
          <cell r="J92">
            <v>347.48</v>
          </cell>
        </row>
        <row r="93">
          <cell r="A93" t="str">
            <v>2.4.3</v>
          </cell>
          <cell r="B93" t="str">
            <v>COMP.</v>
          </cell>
          <cell r="C93">
            <v>135</v>
          </cell>
          <cell r="D93" t="str">
            <v>ESCAVAÇÃO SUBMERSA PARA ABERTURA E RECONFORMAÇÃO DA VALA AFLUENTE À CASA DE BOMBAS COM PÁ CARREGADEIRA SOBRE RODAS E ESCAVADEIRA HIDRÁULICA SOBRE ESTEIRAS C/ GARRA GIRATÓRIA COM MANDÍBULA, LARGURA DA VALA 8,7 M E TALUDE 1:1,5, INCLUIDO CARGA E TRANSPORTE PARA BOTA-FORA DMT=15,3 KM</v>
          </cell>
          <cell r="E93" t="str">
            <v>M3</v>
          </cell>
          <cell r="F93">
            <v>3636.09</v>
          </cell>
          <cell r="G93">
            <v>141.04</v>
          </cell>
          <cell r="H93" t="str">
            <v>BDI 1</v>
          </cell>
          <cell r="I93">
            <v>179.93</v>
          </cell>
          <cell r="J93">
            <v>654241.67000000004</v>
          </cell>
        </row>
        <row r="94">
          <cell r="A94" t="str">
            <v>2.4.4</v>
          </cell>
          <cell r="B94" t="str">
            <v>COMP.</v>
          </cell>
          <cell r="C94">
            <v>21</v>
          </cell>
          <cell r="D94" t="str">
            <v>LASTRO DE RACHÃO 20 CM, INCLUÍDO TRANSPORTE DA PEDREIRA (DMT=38,2 KM), LANÇAMENTO E ESPALHAMENTO</v>
          </cell>
          <cell r="E94" t="str">
            <v>M3</v>
          </cell>
          <cell r="F94">
            <v>254.03999999999996</v>
          </cell>
          <cell r="G94">
            <v>208.62</v>
          </cell>
          <cell r="H94" t="str">
            <v>BDI 1</v>
          </cell>
          <cell r="I94">
            <v>266.14999999999998</v>
          </cell>
          <cell r="J94">
            <v>67612.740000000005</v>
          </cell>
        </row>
        <row r="95">
          <cell r="I95" t="str">
            <v>SUBTOTAL RECONFORMAÇÃO DE VALAS AFLUENTES</v>
          </cell>
          <cell r="J95">
            <v>722631.13</v>
          </cell>
        </row>
        <row r="97">
          <cell r="A97" t="str">
            <v>2.5</v>
          </cell>
          <cell r="B97" t="str">
            <v>CAMINHO DE SERVIÇO</v>
          </cell>
          <cell r="J97">
            <v>1093606.21</v>
          </cell>
        </row>
        <row r="98">
          <cell r="A98" t="str">
            <v>2.5.1</v>
          </cell>
          <cell r="B98" t="str">
            <v>SINAPI</v>
          </cell>
          <cell r="C98">
            <v>98525</v>
          </cell>
          <cell r="D98" t="str">
            <v>LIMPEZA MECANIZADA DE CAMADA VEGETAL, VEGETAÇÃO E PEQUENAS ÁRVORES (DIÂMETRO DE TRONCO MENOR QUE 0,20 M), COM TRATOR DE ESTEIRAS. AF_03/2024</v>
          </cell>
          <cell r="E98" t="str">
            <v>M2</v>
          </cell>
          <cell r="F98">
            <v>1433.25</v>
          </cell>
          <cell r="G98" t="str">
            <v>0,66</v>
          </cell>
          <cell r="H98" t="str">
            <v>BDI 1</v>
          </cell>
          <cell r="I98">
            <v>0.84</v>
          </cell>
          <cell r="J98">
            <v>1203.93</v>
          </cell>
        </row>
        <row r="99">
          <cell r="A99" t="str">
            <v>2.5.2</v>
          </cell>
          <cell r="B99" t="str">
            <v>SINAPI</v>
          </cell>
          <cell r="C99">
            <v>100575</v>
          </cell>
          <cell r="D99" t="str">
            <v>REGULARIZAÇÃO DE SUPERFÍCIES COM MOTONIVELADORA. AF_11/2019</v>
          </cell>
          <cell r="E99" t="str">
            <v>M2</v>
          </cell>
          <cell r="F99">
            <v>5733</v>
          </cell>
          <cell r="G99" t="str">
            <v>0,14</v>
          </cell>
          <cell r="H99" t="str">
            <v>BDI 1</v>
          </cell>
          <cell r="I99">
            <v>0.17</v>
          </cell>
          <cell r="J99">
            <v>974.61</v>
          </cell>
        </row>
        <row r="100">
          <cell r="A100" t="str">
            <v>2.5.3</v>
          </cell>
          <cell r="B100" t="str">
            <v>ORSE</v>
          </cell>
          <cell r="C100">
            <v>2605</v>
          </cell>
          <cell r="D100" t="str">
            <v>LOCAÇÃO DE SERVIÇOS DE PAVIMENTAÇÃO</v>
          </cell>
          <cell r="E100" t="str">
            <v>M2</v>
          </cell>
          <cell r="F100">
            <v>5733</v>
          </cell>
          <cell r="G100">
            <v>1.45</v>
          </cell>
          <cell r="H100" t="str">
            <v>BDI 1</v>
          </cell>
          <cell r="I100">
            <v>1.84</v>
          </cell>
          <cell r="J100">
            <v>10548.72</v>
          </cell>
        </row>
        <row r="101">
          <cell r="A101" t="str">
            <v>2.5.4</v>
          </cell>
          <cell r="B101" t="str">
            <v>SINAPI</v>
          </cell>
          <cell r="C101">
            <v>101115</v>
          </cell>
          <cell r="D101" t="str">
            <v>ESCAVAÇÃO HORIZONTAL EM SOLO DE 1A CATEGORIA COM TRATOR DE ESTEIRAS (150HP/LÂMINA: 3,18M3). AF_07/2020</v>
          </cell>
          <cell r="E101" t="str">
            <v>M3</v>
          </cell>
          <cell r="F101">
            <v>1776.5</v>
          </cell>
          <cell r="G101" t="str">
            <v>3,82</v>
          </cell>
          <cell r="H101" t="str">
            <v>BDI 1</v>
          </cell>
          <cell r="I101">
            <v>4.87</v>
          </cell>
          <cell r="J101">
            <v>8651.5499999999993</v>
          </cell>
        </row>
        <row r="102">
          <cell r="A102" t="str">
            <v>2.5.5</v>
          </cell>
          <cell r="B102" t="str">
            <v>SINAPI</v>
          </cell>
          <cell r="C102">
            <v>100574</v>
          </cell>
          <cell r="D102" t="str">
            <v>ESPALHAMENTO DE MATERIAL COM TRATOR DE ESTEIRAS. AF_11/2019</v>
          </cell>
          <cell r="E102" t="str">
            <v>M3</v>
          </cell>
          <cell r="F102">
            <v>38.24</v>
          </cell>
          <cell r="G102" t="str">
            <v>1,55</v>
          </cell>
          <cell r="H102" t="str">
            <v>BDI 1</v>
          </cell>
          <cell r="I102">
            <v>1.97</v>
          </cell>
          <cell r="J102">
            <v>75.33</v>
          </cell>
        </row>
        <row r="103">
          <cell r="A103" t="str">
            <v>2.5.6</v>
          </cell>
          <cell r="B103" t="str">
            <v>COMP.</v>
          </cell>
          <cell r="C103">
            <v>142</v>
          </cell>
          <cell r="D103" t="str">
            <v>EXECUÇÃO E COMPACTAÇÃO DE BASE COM MACADAME SECO - INCLUSIVE AQUISIÇÃO, CARGA E TRANSPORTE DE MACADAME SECO EM PEDREIRA (DMT 38,2 KM)</v>
          </cell>
          <cell r="E103" t="str">
            <v>M3</v>
          </cell>
          <cell r="F103">
            <v>2866.5</v>
          </cell>
          <cell r="G103">
            <v>243.26</v>
          </cell>
          <cell r="H103" t="str">
            <v>BDI 1</v>
          </cell>
          <cell r="I103">
            <v>310.35000000000002</v>
          </cell>
          <cell r="J103">
            <v>889618.27</v>
          </cell>
        </row>
        <row r="104">
          <cell r="A104" t="str">
            <v>2.5.7</v>
          </cell>
          <cell r="B104" t="str">
            <v>COMP.</v>
          </cell>
          <cell r="C104">
            <v>3</v>
          </cell>
          <cell r="D104" t="str">
            <v>CARGA, TRANSPORTE C/ CAMINHÃO BASCULANTE 10M3, DESCARGA E ESPALHAMENTO DE MATERIAL EM BOTA-FORA, DMT=15,3 KM</v>
          </cell>
          <cell r="E104" t="str">
            <v>M3</v>
          </cell>
          <cell r="F104">
            <v>2177.6880000000001</v>
          </cell>
          <cell r="G104">
            <v>65.7</v>
          </cell>
          <cell r="H104" t="str">
            <v>BDI 1</v>
          </cell>
          <cell r="I104">
            <v>83.82</v>
          </cell>
          <cell r="J104">
            <v>182533.8</v>
          </cell>
        </row>
        <row r="105">
          <cell r="I105" t="str">
            <v>SUBTOTAL CAMINHO DE SERVIÇO</v>
          </cell>
          <cell r="J105">
            <v>1093606.21</v>
          </cell>
        </row>
        <row r="107">
          <cell r="A107" t="str">
            <v>2.6</v>
          </cell>
          <cell r="B107" t="str">
            <v>FUNDAÇÕES</v>
          </cell>
          <cell r="J107">
            <v>820147.19999999995</v>
          </cell>
        </row>
        <row r="108">
          <cell r="A108" t="str">
            <v>2.6.1</v>
          </cell>
          <cell r="B108" t="str">
            <v>COMP.</v>
          </cell>
          <cell r="C108">
            <v>31</v>
          </cell>
          <cell r="D108" t="str">
            <v>FORNECIMENTO E CRAVAÇÃO DE ESTACA PRÉ-MOLDADA DE CONCRETO, SEÇÃO QUADRADA, CAPACIDADE DE 50 E 75 TON</v>
          </cell>
          <cell r="E108" t="str">
            <v>M</v>
          </cell>
          <cell r="F108">
            <v>3540</v>
          </cell>
          <cell r="G108">
            <v>179.73000000000002</v>
          </cell>
          <cell r="H108" t="str">
            <v>BDI 1</v>
          </cell>
          <cell r="I108">
            <v>229.29</v>
          </cell>
          <cell r="J108">
            <v>811686.6</v>
          </cell>
        </row>
        <row r="109">
          <cell r="A109" t="str">
            <v>2.6.2</v>
          </cell>
          <cell r="B109" t="str">
            <v>SINAPI</v>
          </cell>
          <cell r="C109">
            <v>95601</v>
          </cell>
          <cell r="D109" t="str">
            <v>ARRASAMENTO MECANICO DE ESTACA DE CONCRETO ARMADO, DIAMETROS DE ATÉ 40 CM. AF_05/2021</v>
          </cell>
          <cell r="E109" t="str">
            <v>UN</v>
          </cell>
          <cell r="F109">
            <v>354</v>
          </cell>
          <cell r="G109" t="str">
            <v>18,74</v>
          </cell>
          <cell r="H109" t="str">
            <v>BDI 1</v>
          </cell>
          <cell r="I109">
            <v>23.9</v>
          </cell>
          <cell r="J109">
            <v>8460.6</v>
          </cell>
        </row>
        <row r="110">
          <cell r="I110" t="str">
            <v>SUBTOTAL FUNDAÇÕES</v>
          </cell>
          <cell r="J110">
            <v>820147.19999999995</v>
          </cell>
        </row>
        <row r="112">
          <cell r="I112" t="str">
            <v>SUBTOTAL INFRAESTRUTURA E MOVIMENTAÇÃO DE TERRA</v>
          </cell>
          <cell r="J112">
            <v>5020809.1900000004</v>
          </cell>
        </row>
        <row r="114">
          <cell r="A114">
            <v>3</v>
          </cell>
          <cell r="B114" t="str">
            <v>ESTRUTURA E OUTROS SERVIÇOS</v>
          </cell>
          <cell r="J114">
            <v>6337528.6200000001</v>
          </cell>
        </row>
        <row r="116">
          <cell r="A116" t="str">
            <v>3.1</v>
          </cell>
          <cell r="B116" t="str">
            <v>CONCRETO ARMADO</v>
          </cell>
          <cell r="J116">
            <v>4746572.4399999995</v>
          </cell>
        </row>
        <row r="117">
          <cell r="A117" t="str">
            <v>3.1.1.</v>
          </cell>
          <cell r="B117" t="str">
            <v>COMP.</v>
          </cell>
          <cell r="C117">
            <v>32</v>
          </cell>
          <cell r="D117" t="str">
            <v>ESTRUTURAS DE CONCRETO ARMADO DA CASA DE BOMBAS - CONCRETO USINADO BOMBEADO FCK = 40 MPA C/LANÇAM, ADENSAMENTO, FORMA, ESCORAMENTO, DESFORMA E ARMAÇÃO (UNIDADES POR M3 DE CONCRETO ARMADO)</v>
          </cell>
          <cell r="E117" t="str">
            <v>M3</v>
          </cell>
          <cell r="F117">
            <v>1275.3000000000002</v>
          </cell>
          <cell r="G117">
            <v>2915.42</v>
          </cell>
          <cell r="H117" t="str">
            <v>BDI 1</v>
          </cell>
          <cell r="I117">
            <v>3719.49</v>
          </cell>
          <cell r="J117">
            <v>4743465.59</v>
          </cell>
        </row>
        <row r="118">
          <cell r="A118" t="str">
            <v>3.1.1.1</v>
          </cell>
          <cell r="C118" t="str">
            <v>Custo Parcial</v>
          </cell>
          <cell r="D118" t="str">
            <v>Execução de blocos em concreto armado - nível 0,00</v>
          </cell>
          <cell r="E118" t="str">
            <v>M3</v>
          </cell>
          <cell r="F118">
            <v>27.5</v>
          </cell>
          <cell r="G118">
            <v>2915.42</v>
          </cell>
          <cell r="H118" t="str">
            <v>BDI 1</v>
          </cell>
          <cell r="I118">
            <v>3719.49</v>
          </cell>
          <cell r="J118">
            <v>102286.05</v>
          </cell>
        </row>
        <row r="119">
          <cell r="A119" t="str">
            <v>3.1.1.2</v>
          </cell>
          <cell r="C119" t="str">
            <v>Custo Parcial</v>
          </cell>
          <cell r="D119" t="str">
            <v>Execução de lajes em concreto armado - nível 0,00</v>
          </cell>
          <cell r="E119" t="str">
            <v>M3</v>
          </cell>
          <cell r="F119">
            <v>102.65</v>
          </cell>
          <cell r="G119">
            <v>2915.42</v>
          </cell>
          <cell r="H119" t="str">
            <v>BDI 1</v>
          </cell>
          <cell r="I119">
            <v>3719.49</v>
          </cell>
          <cell r="J119">
            <v>381805.64</v>
          </cell>
        </row>
        <row r="120">
          <cell r="A120" t="str">
            <v>3.1.1.3</v>
          </cell>
          <cell r="C120" t="str">
            <v>Custo Parcial</v>
          </cell>
          <cell r="D120" t="str">
            <v>Execução de paredes em concreto armado - nível 0,00</v>
          </cell>
          <cell r="E120" t="str">
            <v>M3</v>
          </cell>
          <cell r="F120">
            <v>184.4</v>
          </cell>
          <cell r="G120">
            <v>2915.42</v>
          </cell>
          <cell r="H120" t="str">
            <v>BDI 1</v>
          </cell>
          <cell r="I120">
            <v>3719.49</v>
          </cell>
          <cell r="J120">
            <v>685873.95</v>
          </cell>
        </row>
        <row r="121">
          <cell r="A121" t="str">
            <v>3.1.1.4</v>
          </cell>
          <cell r="C121" t="str">
            <v>Custo Parcial</v>
          </cell>
          <cell r="D121" t="str">
            <v>Execução de lajes em concreto armado - nível 2,75</v>
          </cell>
          <cell r="E121" t="str">
            <v>M3</v>
          </cell>
          <cell r="F121">
            <v>75.150000000000006</v>
          </cell>
          <cell r="G121">
            <v>2915.42</v>
          </cell>
          <cell r="H121" t="str">
            <v>BDI 1</v>
          </cell>
          <cell r="I121">
            <v>3719.49</v>
          </cell>
          <cell r="J121">
            <v>279519.67</v>
          </cell>
        </row>
        <row r="122">
          <cell r="A122" t="str">
            <v>3.1.1.5</v>
          </cell>
          <cell r="C122" t="str">
            <v>Custo Parcial</v>
          </cell>
          <cell r="D122" t="str">
            <v>Execução de lajes em concreto armado - nível 4,40</v>
          </cell>
          <cell r="E122" t="str">
            <v>M3</v>
          </cell>
          <cell r="F122">
            <v>97.75</v>
          </cell>
          <cell r="G122">
            <v>2915.42</v>
          </cell>
          <cell r="H122" t="str">
            <v>BDI 1</v>
          </cell>
          <cell r="I122">
            <v>3719.49</v>
          </cell>
          <cell r="J122">
            <v>363580.14</v>
          </cell>
        </row>
        <row r="123">
          <cell r="A123" t="str">
            <v>3.1.1.6</v>
          </cell>
          <cell r="C123" t="str">
            <v>Custo Parcial</v>
          </cell>
          <cell r="D123" t="str">
            <v>Execução de vigas em concreto armado - nível 4,40</v>
          </cell>
          <cell r="E123" t="str">
            <v>M3</v>
          </cell>
          <cell r="F123">
            <v>31.2</v>
          </cell>
          <cell r="G123">
            <v>2915.42</v>
          </cell>
          <cell r="H123" t="str">
            <v>BDI 1</v>
          </cell>
          <cell r="I123">
            <v>3719.49</v>
          </cell>
          <cell r="J123">
            <v>116048.08</v>
          </cell>
        </row>
        <row r="124">
          <cell r="A124" t="str">
            <v>3.1.1.7</v>
          </cell>
          <cell r="C124" t="str">
            <v>Custo Parcial</v>
          </cell>
          <cell r="D124" t="str">
            <v>Execução de vigas em concreto armado - nível 7,20</v>
          </cell>
          <cell r="E124" t="str">
            <v>M3</v>
          </cell>
          <cell r="F124">
            <v>53.7</v>
          </cell>
          <cell r="G124">
            <v>2915.42</v>
          </cell>
          <cell r="H124" t="str">
            <v>BDI 1</v>
          </cell>
          <cell r="I124">
            <v>3719.49</v>
          </cell>
          <cell r="J124">
            <v>199736.61</v>
          </cell>
        </row>
        <row r="125">
          <cell r="A125" t="str">
            <v>3.1.1.8</v>
          </cell>
          <cell r="C125" t="str">
            <v>Custo Parcial</v>
          </cell>
          <cell r="D125" t="str">
            <v>Execução de lajes em concreto armado - nível 8,50</v>
          </cell>
          <cell r="E125" t="str">
            <v>M3</v>
          </cell>
          <cell r="F125">
            <v>19.45</v>
          </cell>
          <cell r="G125">
            <v>2915.42</v>
          </cell>
          <cell r="H125" t="str">
            <v>BDI 1</v>
          </cell>
          <cell r="I125">
            <v>3719.49</v>
          </cell>
          <cell r="J125">
            <v>72344.08</v>
          </cell>
        </row>
        <row r="126">
          <cell r="A126" t="str">
            <v>3.1.1.9</v>
          </cell>
          <cell r="C126" t="str">
            <v>Custo Parcial</v>
          </cell>
          <cell r="D126" t="str">
            <v>Execução de vigas em concreto armado - nível 8,50</v>
          </cell>
          <cell r="E126" t="str">
            <v>M3</v>
          </cell>
          <cell r="F126">
            <v>53.6</v>
          </cell>
          <cell r="G126">
            <v>2915.42</v>
          </cell>
          <cell r="H126" t="str">
            <v>BDI 1</v>
          </cell>
          <cell r="I126">
            <v>3719.49</v>
          </cell>
          <cell r="J126">
            <v>199364.66</v>
          </cell>
        </row>
        <row r="127">
          <cell r="A127" t="str">
            <v>3.1.1.10</v>
          </cell>
          <cell r="C127" t="str">
            <v>Custo Parcial</v>
          </cell>
          <cell r="D127" t="str">
            <v>Execução de vigas em concreto armado - nível 9,70</v>
          </cell>
          <cell r="E127" t="str">
            <v>M3</v>
          </cell>
          <cell r="F127">
            <v>11.15</v>
          </cell>
          <cell r="G127">
            <v>2915.42</v>
          </cell>
          <cell r="H127" t="str">
            <v>BDI 1</v>
          </cell>
          <cell r="I127">
            <v>3719.49</v>
          </cell>
          <cell r="J127">
            <v>41472.31</v>
          </cell>
        </row>
        <row r="128">
          <cell r="A128" t="str">
            <v>3.1.1.11</v>
          </cell>
          <cell r="C128" t="str">
            <v>Custo Parcial</v>
          </cell>
          <cell r="D128" t="str">
            <v>Execução de vigas em concreto armado - nível 10,70</v>
          </cell>
          <cell r="E128" t="str">
            <v>M3</v>
          </cell>
          <cell r="F128">
            <v>5.95</v>
          </cell>
          <cell r="G128">
            <v>2915.42</v>
          </cell>
          <cell r="H128" t="str">
            <v>BDI 1</v>
          </cell>
          <cell r="I128">
            <v>3719.49</v>
          </cell>
          <cell r="J128">
            <v>22130.959999999999</v>
          </cell>
        </row>
        <row r="129">
          <cell r="A129" t="str">
            <v>3.1.1.12</v>
          </cell>
          <cell r="C129" t="str">
            <v>Custo Parcial</v>
          </cell>
          <cell r="D129" t="str">
            <v>Execução de lajes em concreto armado - nível 12,20</v>
          </cell>
          <cell r="E129" t="str">
            <v>M3</v>
          </cell>
          <cell r="F129">
            <v>11.3</v>
          </cell>
          <cell r="G129">
            <v>2915.42</v>
          </cell>
          <cell r="H129" t="str">
            <v>BDI 1</v>
          </cell>
          <cell r="I129">
            <v>3719.49</v>
          </cell>
          <cell r="J129">
            <v>42030.23</v>
          </cell>
        </row>
        <row r="130">
          <cell r="A130" t="str">
            <v>3.1.1.13</v>
          </cell>
          <cell r="C130" t="str">
            <v>Custo Parcial</v>
          </cell>
          <cell r="D130" t="str">
            <v>Execução de vigas em concreto armado - nível 12,20</v>
          </cell>
          <cell r="E130" t="str">
            <v>M3</v>
          </cell>
          <cell r="F130">
            <v>11.4</v>
          </cell>
          <cell r="G130">
            <v>2915.42</v>
          </cell>
          <cell r="H130" t="str">
            <v>BDI 1</v>
          </cell>
          <cell r="I130">
            <v>3719.49</v>
          </cell>
          <cell r="J130">
            <v>42402.18</v>
          </cell>
        </row>
        <row r="131">
          <cell r="A131" t="str">
            <v>3.1.1.14</v>
          </cell>
          <cell r="C131" t="str">
            <v>Custo Parcial</v>
          </cell>
          <cell r="D131" t="str">
            <v>Execução de blocos em concreto armado - nível -1,10</v>
          </cell>
          <cell r="E131" t="str">
            <v>M3</v>
          </cell>
          <cell r="F131">
            <v>27.5</v>
          </cell>
          <cell r="G131">
            <v>2915.42</v>
          </cell>
          <cell r="H131" t="str">
            <v>BDI 1</v>
          </cell>
          <cell r="I131">
            <v>3719.49</v>
          </cell>
          <cell r="J131">
            <v>102285.97</v>
          </cell>
        </row>
        <row r="132">
          <cell r="A132" t="str">
            <v>3.1.1.15</v>
          </cell>
          <cell r="C132" t="str">
            <v>Custo Parcial</v>
          </cell>
          <cell r="D132" t="str">
            <v>Execução de lajes em concreto armado - nível -1,10</v>
          </cell>
          <cell r="E132" t="str">
            <v>M3</v>
          </cell>
          <cell r="F132">
            <v>211.5</v>
          </cell>
          <cell r="G132">
            <v>2915.42</v>
          </cell>
          <cell r="H132" t="str">
            <v>BDI 1</v>
          </cell>
          <cell r="I132">
            <v>3719.49</v>
          </cell>
          <cell r="J132">
            <v>786672.13</v>
          </cell>
        </row>
        <row r="133">
          <cell r="A133" t="str">
            <v>3.1.1.16</v>
          </cell>
          <cell r="C133" t="str">
            <v>Custo Parcial</v>
          </cell>
          <cell r="D133" t="str">
            <v>Execução de vigas em concreto armado - nível -1,10</v>
          </cell>
          <cell r="E133" t="str">
            <v>M3</v>
          </cell>
          <cell r="F133">
            <v>4.9000000000000004</v>
          </cell>
          <cell r="G133">
            <v>2915.42</v>
          </cell>
          <cell r="H133" t="str">
            <v>BDI 1</v>
          </cell>
          <cell r="I133">
            <v>3719.49</v>
          </cell>
          <cell r="J133">
            <v>18225.5</v>
          </cell>
        </row>
        <row r="134">
          <cell r="A134" t="str">
            <v>3.1.1.17</v>
          </cell>
          <cell r="C134" t="str">
            <v>Custo Parcial</v>
          </cell>
          <cell r="D134" t="str">
            <v>Execução de lajes em concreto armado - nível 2,50</v>
          </cell>
          <cell r="E134" t="str">
            <v>M3</v>
          </cell>
          <cell r="F134">
            <v>111.2</v>
          </cell>
          <cell r="G134">
            <v>2915.42</v>
          </cell>
          <cell r="H134" t="str">
            <v>BDI 1</v>
          </cell>
          <cell r="I134">
            <v>3719.49</v>
          </cell>
          <cell r="J134">
            <v>413607.28</v>
          </cell>
        </row>
        <row r="135">
          <cell r="A135" t="str">
            <v>3.1.1.18</v>
          </cell>
          <cell r="C135" t="str">
            <v>Custo Parcial</v>
          </cell>
          <cell r="D135" t="str">
            <v>Execução de vigas em concreto armado - nível 2,50</v>
          </cell>
          <cell r="E135" t="str">
            <v>M3</v>
          </cell>
          <cell r="F135">
            <v>235</v>
          </cell>
          <cell r="G135">
            <v>2915.42</v>
          </cell>
          <cell r="H135" t="str">
            <v>BDI 1</v>
          </cell>
          <cell r="I135">
            <v>3719.49</v>
          </cell>
          <cell r="J135">
            <v>874080.15</v>
          </cell>
        </row>
        <row r="136">
          <cell r="A136" t="str">
            <v>3.1.2</v>
          </cell>
          <cell r="B136" t="str">
            <v>COMP.</v>
          </cell>
          <cell r="C136">
            <v>133</v>
          </cell>
          <cell r="D136" t="str">
            <v>JUNTA DILATACAO ELASTICA PARA CONCRETO (FUGENBAND) O-12, ATE 5 MCA - FORNECIMENTO E APLICAÇÃO</v>
          </cell>
          <cell r="E136" t="str">
            <v>M</v>
          </cell>
          <cell r="F136">
            <v>24.4</v>
          </cell>
          <cell r="G136">
            <v>99.81</v>
          </cell>
          <cell r="H136" t="str">
            <v>BDI 1</v>
          </cell>
          <cell r="I136">
            <v>127.33</v>
          </cell>
          <cell r="J136">
            <v>3106.85</v>
          </cell>
        </row>
        <row r="137">
          <cell r="I137" t="str">
            <v>SUBTOTAL CONCRETO ARMADO</v>
          </cell>
          <cell r="J137">
            <v>4746572.4399999995</v>
          </cell>
        </row>
        <row r="139">
          <cell r="A139" t="str">
            <v>3.2</v>
          </cell>
          <cell r="B139" t="str">
            <v>ALVENARIAS E COMPLEMENTOS</v>
          </cell>
          <cell r="J139">
            <v>67025.05</v>
          </cell>
        </row>
        <row r="140">
          <cell r="A140" t="str">
            <v>3.2.1</v>
          </cell>
          <cell r="B140" t="str">
            <v>COMP.</v>
          </cell>
          <cell r="C140">
            <v>33</v>
          </cell>
          <cell r="D140" t="str">
            <v>ALVENARIA DE BLOCOS CERAMICOS FURADOS NA HORIZONTAL (E =20 CM), ASSENTADOS EM ARGAMASSA PREPARADA EM BETONEIRA, INCLUÍDO REVESTIMENTO EM CHAPISCO, EMBOÇO, PINTURA - PARA MURETA (H=30 CM) 4,0 M EXTENSÃO</v>
          </cell>
          <cell r="E140" t="str">
            <v>M2</v>
          </cell>
          <cell r="F140">
            <v>4.8599999999999994</v>
          </cell>
          <cell r="G140">
            <v>213.51</v>
          </cell>
          <cell r="H140" t="str">
            <v>BDI 1</v>
          </cell>
          <cell r="I140">
            <v>272.39</v>
          </cell>
          <cell r="J140">
            <v>1323.81</v>
          </cell>
        </row>
        <row r="141">
          <cell r="A141" t="str">
            <v>3.2.2</v>
          </cell>
          <cell r="B141" t="str">
            <v>COMP.</v>
          </cell>
          <cell r="C141">
            <v>34</v>
          </cell>
          <cell r="D141" t="str">
            <v>ALVENARIA DE VEDAÇÃO COM BLOCOS CERÂMICOS FURADOS NA HORIZONTAL (PAREDE DE 15 CM E 25 CM) ASSENTADOS EM ARGAMASSA PREPARADA EM BETONEIRA, INCLUÍDA EXECUÇÃO DE VERGA E CONTRAVERGA MOLDADAS IN LOCO E ENCUNHAMENTO DA PAREDE - PARA CASA DE BOMBAS (SALAS DE COMANDO, MEDIÇÃO, TRANSFORMADOR, DEPÓSITO, COPA E BANHEIRO)</v>
          </cell>
          <cell r="E141" t="str">
            <v>M2</v>
          </cell>
          <cell r="F141">
            <v>210.06</v>
          </cell>
          <cell r="G141">
            <v>87.63</v>
          </cell>
          <cell r="H141" t="str">
            <v>BDI 1</v>
          </cell>
          <cell r="I141">
            <v>111.79</v>
          </cell>
          <cell r="J141">
            <v>23482.6</v>
          </cell>
        </row>
        <row r="142">
          <cell r="A142" t="str">
            <v>3.2.3</v>
          </cell>
          <cell r="B142" t="str">
            <v>COMP.</v>
          </cell>
          <cell r="C142">
            <v>35</v>
          </cell>
          <cell r="D142" t="str">
            <v>ALVENARIA DE VEDAÇÃO COM BLOCOS CERÂMICOS FURADOS NA HORIZONTAL (PAREDE DE 25 CM) ASSENTADOS EM ARGAMASSA PREPARADA EM BETONEIRA E ENCUNHAMENTO - PARA SALA DE MOTOBOMBAS</v>
          </cell>
          <cell r="E142" t="str">
            <v>M2</v>
          </cell>
          <cell r="F142">
            <v>251.86100000000002</v>
          </cell>
          <cell r="G142">
            <v>126.02</v>
          </cell>
          <cell r="H142" t="str">
            <v>BDI 1</v>
          </cell>
          <cell r="I142">
            <v>160.77000000000001</v>
          </cell>
          <cell r="J142">
            <v>40491.69</v>
          </cell>
        </row>
        <row r="143">
          <cell r="A143" t="str">
            <v>3.2.4</v>
          </cell>
          <cell r="B143" t="str">
            <v>SINAPI</v>
          </cell>
          <cell r="C143">
            <v>96370</v>
          </cell>
          <cell r="D143" t="str">
            <v>PAREDE COM SISTEMA EM CHAPAS DE GESSO PARA DRYWALL, USO INTERNO, COM UMA FACE SIMPLES E ESTRUTURA METÁLICA COM GUIAS SIMPLES, SEM VÃOS. AF_07/2023_PS</v>
          </cell>
          <cell r="E143" t="str">
            <v>M2</v>
          </cell>
          <cell r="F143">
            <v>19.8</v>
          </cell>
          <cell r="G143" t="str">
            <v>68,37</v>
          </cell>
          <cell r="H143" t="str">
            <v>BDI 1</v>
          </cell>
          <cell r="I143">
            <v>87.22</v>
          </cell>
          <cell r="J143">
            <v>1726.95</v>
          </cell>
        </row>
        <row r="144">
          <cell r="I144" t="str">
            <v>SUBTOTAL ALVENARIAS E COMPLEMENTOS</v>
          </cell>
          <cell r="J144">
            <v>67025.05</v>
          </cell>
        </row>
        <row r="146">
          <cell r="A146" t="str">
            <v>3.3</v>
          </cell>
          <cell r="B146" t="str">
            <v>REVESTIMENTOS E PINTURAS</v>
          </cell>
          <cell r="J146">
            <v>67789.760000000009</v>
          </cell>
        </row>
        <row r="147">
          <cell r="A147" t="str">
            <v>3.3.1</v>
          </cell>
          <cell r="B147" t="str">
            <v>COMP.</v>
          </cell>
          <cell r="C147">
            <v>36</v>
          </cell>
          <cell r="D147" t="str">
            <v>REVESTIMENTO (CHAPISCO E EMBOÇO/MASSA UNICA) ESPESSURA TOTAL DE 25 A 30 MM, C / ARGAMASSA 1:3 PREPARADA EM BETONEIRA, EM PAREDES INTERNAS E EXTERNAS E TETO DA CASA DE BOMBAS (SALAS DE COMANDO, MEDIÇÃO, TRANSFORMADOR, DEPÓSITO, COPA E BANHEIRO)</v>
          </cell>
          <cell r="E147" t="str">
            <v>M2</v>
          </cell>
          <cell r="F147">
            <v>430.19119999999998</v>
          </cell>
          <cell r="G147">
            <v>42.74</v>
          </cell>
          <cell r="H147" t="str">
            <v>BDI 1</v>
          </cell>
          <cell r="I147">
            <v>54.52</v>
          </cell>
          <cell r="J147">
            <v>23454.02</v>
          </cell>
        </row>
        <row r="148">
          <cell r="A148" t="str">
            <v>3.3.2</v>
          </cell>
          <cell r="B148" t="str">
            <v>COMP.</v>
          </cell>
          <cell r="C148">
            <v>37</v>
          </cell>
          <cell r="D148" t="str">
            <v>REVESTIMENTO (CHAPISCO E EMBOÇO/MASSA ÚNICA) ESPESSURA TOTAL DE 25 A 30 MM, C / ARGAMASSA 1:3 PREPARADA EM BETONEIRA, EM PAREDES INTERNAS E EXTERNAS E TETO DA SALA DAS MOTOBOMBAS</v>
          </cell>
          <cell r="E148" t="str">
            <v>M2</v>
          </cell>
          <cell r="F148">
            <v>250.416</v>
          </cell>
          <cell r="G148">
            <v>47.79</v>
          </cell>
          <cell r="H148" t="str">
            <v>BDI 1</v>
          </cell>
          <cell r="I148">
            <v>60.97</v>
          </cell>
          <cell r="J148">
            <v>15267.86</v>
          </cell>
        </row>
        <row r="149">
          <cell r="A149" t="str">
            <v>3.3.3</v>
          </cell>
          <cell r="B149" t="str">
            <v>COMP.</v>
          </cell>
          <cell r="C149">
            <v>40</v>
          </cell>
          <cell r="D149" t="str">
            <v>PINTURA C/ TINTA LÁTEX ACRÍLICA DUAS DE MÃOS COM FUNDO SELADOR EM PAREDES INTERNAS E EXTERNAS E TETO DA CASA DE BOMBAS (SALAS DE COMANDO, MEDIÇÃO, TRANSFORMADOR, DEPÓSITO, COPA E BANHEIRO)</v>
          </cell>
          <cell r="E149" t="str">
            <v>M2</v>
          </cell>
          <cell r="F149">
            <v>563.1712</v>
          </cell>
          <cell r="G149">
            <v>18.14</v>
          </cell>
          <cell r="H149" t="str">
            <v>BDI 1</v>
          </cell>
          <cell r="I149">
            <v>23.14</v>
          </cell>
          <cell r="J149">
            <v>13031.78</v>
          </cell>
        </row>
        <row r="150">
          <cell r="A150" t="str">
            <v>3.3.4</v>
          </cell>
          <cell r="B150" t="str">
            <v>COMP.</v>
          </cell>
          <cell r="C150">
            <v>41</v>
          </cell>
          <cell r="D150" t="str">
            <v>PINTURA C/ TINTA LÁTEX ACRÍLICA DUAS DE MÃOS COM FUNDO SELADOR EM PAREDES INTERNAS E EXTERNAS E TETO DA SALA DAS MOTOBOMBAS</v>
          </cell>
          <cell r="E150" t="str">
            <v>M2</v>
          </cell>
          <cell r="F150">
            <v>490.154</v>
          </cell>
          <cell r="G150">
            <v>17.940000000000001</v>
          </cell>
          <cell r="H150" t="str">
            <v>BDI 1</v>
          </cell>
          <cell r="I150">
            <v>22.88</v>
          </cell>
          <cell r="J150">
            <v>11214.72</v>
          </cell>
        </row>
        <row r="151">
          <cell r="A151" t="str">
            <v>3.3.5</v>
          </cell>
          <cell r="B151" t="str">
            <v>COMP.</v>
          </cell>
          <cell r="C151">
            <v>38</v>
          </cell>
          <cell r="D151" t="str">
            <v>REVESTIMENTO CERÂMICO PARA PISO E PAREDES INTERNAS (H=2,5 M) COM PLACAS TIPO ESMALTADAS (25CM X 25CM) PARA BANHEIRO</v>
          </cell>
          <cell r="E151" t="str">
            <v>M2</v>
          </cell>
          <cell r="F151">
            <v>33.880000000000003</v>
          </cell>
          <cell r="G151">
            <v>57.74</v>
          </cell>
          <cell r="H151" t="str">
            <v>BDI 1</v>
          </cell>
          <cell r="I151">
            <v>73.66</v>
          </cell>
          <cell r="J151">
            <v>2495.6</v>
          </cell>
        </row>
        <row r="152">
          <cell r="A152" t="str">
            <v>3.3.6</v>
          </cell>
          <cell r="B152" t="str">
            <v>COMP.</v>
          </cell>
          <cell r="C152">
            <v>42</v>
          </cell>
          <cell r="D152" t="str">
            <v>FORRO EM RÉGUAS DE PVC FRISADO, INCLUSIVE ESTRUTURA DE FIXAÇÃO, PARA BANHEIRO E SALA DE COPA</v>
          </cell>
          <cell r="E152" t="str">
            <v>M2</v>
          </cell>
          <cell r="F152">
            <v>23.155999999999999</v>
          </cell>
          <cell r="G152">
            <v>78.73</v>
          </cell>
          <cell r="H152" t="str">
            <v>BDI 1</v>
          </cell>
          <cell r="I152">
            <v>100.44</v>
          </cell>
          <cell r="J152">
            <v>2325.7800000000002</v>
          </cell>
        </row>
        <row r="153">
          <cell r="I153" t="str">
            <v>SUBTOTAL REVESTIMENTOS E PINTURAS</v>
          </cell>
          <cell r="J153">
            <v>67789.760000000009</v>
          </cell>
        </row>
        <row r="155">
          <cell r="A155" t="str">
            <v>3.4</v>
          </cell>
          <cell r="B155" t="str">
            <v>ESQUADRIAS</v>
          </cell>
          <cell r="J155">
            <v>173173.74</v>
          </cell>
        </row>
        <row r="156">
          <cell r="A156" t="str">
            <v>3.4.1</v>
          </cell>
          <cell r="B156" t="str">
            <v>COMP.</v>
          </cell>
          <cell r="C156">
            <v>39</v>
          </cell>
          <cell r="D156" t="str">
            <v>PEITORIL PRÉ MOLDADO DE GRANILITE LARGURA DE 15 CM ASSENTADO COM ARGAMASSA DE CIMENTO COLANTE - FORNECIMENTO E ASSENTAMENTO</v>
          </cell>
          <cell r="E156" t="str">
            <v>M</v>
          </cell>
          <cell r="F156">
            <v>13.239999999999998</v>
          </cell>
          <cell r="G156">
            <v>41.705249999999999</v>
          </cell>
          <cell r="H156" t="str">
            <v>BDI 1</v>
          </cell>
          <cell r="I156">
            <v>53.2</v>
          </cell>
          <cell r="J156">
            <v>704.36</v>
          </cell>
        </row>
        <row r="157">
          <cell r="A157" t="str">
            <v>3.4.2</v>
          </cell>
          <cell r="B157" t="str">
            <v>COMP.</v>
          </cell>
          <cell r="C157">
            <v>104</v>
          </cell>
          <cell r="D157" t="str">
            <v>JA01 E JA02 - JANELA MISTA - FIXA BASCULANTE EM ALUMINIO ANODIZADO PARA SALA DE BOMBAS, DIMENSÕES 3,15 M X 2,60 M - FORNECIMENTO (INCLUIDO VIDRO) E INSTALAÇÃO</v>
          </cell>
          <cell r="E157" t="str">
            <v>UN</v>
          </cell>
          <cell r="F157">
            <v>8</v>
          </cell>
          <cell r="G157">
            <v>6242.9500000000007</v>
          </cell>
          <cell r="H157" t="str">
            <v>BDI 1</v>
          </cell>
          <cell r="I157">
            <v>7964.75</v>
          </cell>
          <cell r="J157">
            <v>63718</v>
          </cell>
        </row>
        <row r="158">
          <cell r="A158" t="str">
            <v>3.4.3</v>
          </cell>
          <cell r="B158" t="str">
            <v>COMP.</v>
          </cell>
          <cell r="C158">
            <v>105</v>
          </cell>
          <cell r="D158" t="str">
            <v>JA03 - JANELA BASCULANTE EM ALUNINIO ANODIZADO C/ GRADE EXTERNA PARA SANITÁRIO, DIMENSÕES 0,60 M X 0,60 M  - FORNECIMENTO (INCLUIDO VIDRO) E INSTALAÇÃO</v>
          </cell>
          <cell r="E158" t="str">
            <v>UN</v>
          </cell>
          <cell r="F158">
            <v>1</v>
          </cell>
          <cell r="G158">
            <v>605.81000000000006</v>
          </cell>
          <cell r="H158" t="str">
            <v>BDI 1</v>
          </cell>
          <cell r="I158">
            <v>772.89</v>
          </cell>
          <cell r="J158">
            <v>772.89</v>
          </cell>
        </row>
        <row r="159">
          <cell r="A159" t="str">
            <v>3.4.4</v>
          </cell>
          <cell r="B159" t="str">
            <v>COMP.</v>
          </cell>
          <cell r="C159">
            <v>106</v>
          </cell>
          <cell r="D159" t="str">
            <v>JA04 - JANELA FIXA COM VENEZIANAS DUPLAS INVERTIDAS EM ALUMINIO ANODIZADO PARA SUBESTAÇÃO, DIMENSÕES 3,90 M X 2,0 M - FORNECIMENTO (INCLUIDO VIDRO) E INSTALAÇÃO</v>
          </cell>
          <cell r="E159" t="str">
            <v>UN</v>
          </cell>
          <cell r="F159">
            <v>1</v>
          </cell>
          <cell r="G159">
            <v>5366.68</v>
          </cell>
          <cell r="H159" t="str">
            <v>BDI 1</v>
          </cell>
          <cell r="I159">
            <v>6846.81</v>
          </cell>
          <cell r="J159">
            <v>6846.81</v>
          </cell>
        </row>
        <row r="160">
          <cell r="A160" t="str">
            <v>3.4.5</v>
          </cell>
          <cell r="B160" t="str">
            <v>COMP.</v>
          </cell>
          <cell r="C160">
            <v>107</v>
          </cell>
          <cell r="D160" t="str">
            <v>JA05 - JANELA FIXA E BASCULANTE EM CHAPA EM ALUMINIO ANODIZADO PARA SALA DE COMANDO, DIMENSÕES 2,0 M X 1,4 M - FORNECIMENTO (INCLUIDO VIDRO) E INSTALAÇÃO</v>
          </cell>
          <cell r="E160" t="str">
            <v>UN</v>
          </cell>
          <cell r="F160">
            <v>1</v>
          </cell>
          <cell r="G160">
            <v>2139.06</v>
          </cell>
          <cell r="H160" t="str">
            <v>BDI 1</v>
          </cell>
          <cell r="I160">
            <v>2729.01</v>
          </cell>
          <cell r="J160">
            <v>2729.01</v>
          </cell>
        </row>
        <row r="161">
          <cell r="A161" t="str">
            <v>3.4.6</v>
          </cell>
          <cell r="B161" t="str">
            <v>COMP.</v>
          </cell>
          <cell r="C161">
            <v>108</v>
          </cell>
          <cell r="D161" t="str">
            <v>JA06 - JANELA BASCULANTE EM ALUMINIO ANODIZADO PARA COPA, DIMENSÕES 0,7 M X 1,2 M  - FORNECIMENTO (INCLUIDO VIDRO) E INSTALAÇÃO</v>
          </cell>
          <cell r="E161" t="str">
            <v>UN</v>
          </cell>
          <cell r="F161">
            <v>1</v>
          </cell>
          <cell r="G161">
            <v>1044.77</v>
          </cell>
          <cell r="H161" t="str">
            <v>BDI 1</v>
          </cell>
          <cell r="I161">
            <v>1332.91</v>
          </cell>
          <cell r="J161">
            <v>1332.91</v>
          </cell>
        </row>
        <row r="162">
          <cell r="A162" t="str">
            <v>3.4.7</v>
          </cell>
          <cell r="B162" t="str">
            <v>COMP.</v>
          </cell>
          <cell r="C162">
            <v>109</v>
          </cell>
          <cell r="D162" t="str">
            <v>PA01 - PORTA 2 FOLHAS DE ABRIR COM VENEZIANAS DUPLAS INVERTIDAS EM ALUMINIO ANODIZADO, PARA SUBESTAÇÃO, DIMENSÕES 2,40 M X 3,0 M - FORNECIMENTO E INSTALAÇÃO</v>
          </cell>
          <cell r="E162" t="str">
            <v>UN</v>
          </cell>
          <cell r="F162">
            <v>1</v>
          </cell>
          <cell r="G162">
            <v>7586.2099999999991</v>
          </cell>
          <cell r="H162" t="str">
            <v>BDI 1</v>
          </cell>
          <cell r="I162">
            <v>9678.48</v>
          </cell>
          <cell r="J162">
            <v>9678.48</v>
          </cell>
        </row>
        <row r="163">
          <cell r="A163" t="str">
            <v>3.4.8</v>
          </cell>
          <cell r="B163" t="str">
            <v>COMP.</v>
          </cell>
          <cell r="C163">
            <v>110</v>
          </cell>
          <cell r="D163" t="str">
            <v>PA02 - PORTA 2 FOLHAS DE ABRIR COM VENEZIANAS DUPLAS INVERTIDAS EM ALUMINIO ANODIZADO, PARA SALA DE MEDIÇÃO, DIMENSÕES 1,40 M X 2,40 M - FORNECIMENTO E INSTALAÇÃO</v>
          </cell>
          <cell r="E163" t="str">
            <v>UN</v>
          </cell>
          <cell r="F163">
            <v>1</v>
          </cell>
          <cell r="G163">
            <v>3559.34</v>
          </cell>
          <cell r="H163" t="str">
            <v>BDI 1</v>
          </cell>
          <cell r="I163">
            <v>4541</v>
          </cell>
          <cell r="J163">
            <v>4541</v>
          </cell>
        </row>
        <row r="164">
          <cell r="A164" t="str">
            <v>3.4.9</v>
          </cell>
          <cell r="B164" t="str">
            <v>COMP.</v>
          </cell>
          <cell r="C164">
            <v>111</v>
          </cell>
          <cell r="D164" t="str">
            <v>PA03 - PORTA 2 FOLHAS DE ABRIR COM VENEZIANAS DUPLAS INVERTIDAS EM ALUMINIO ANODIZADO, PARA SUBESTAÇÃO, DIMENSÕES 2,0 M X 2,40 M - FORNECIMENTO E INSTALAÇÃO</v>
          </cell>
          <cell r="E164" t="str">
            <v>UN</v>
          </cell>
          <cell r="F164">
            <v>1</v>
          </cell>
          <cell r="G164">
            <v>3671.0699999999997</v>
          </cell>
          <cell r="H164" t="str">
            <v>BDI 1</v>
          </cell>
          <cell r="I164">
            <v>4683.55</v>
          </cell>
          <cell r="J164">
            <v>4683.55</v>
          </cell>
        </row>
        <row r="165">
          <cell r="A165" t="str">
            <v>3.4.10</v>
          </cell>
          <cell r="B165" t="str">
            <v>COMP.</v>
          </cell>
          <cell r="C165">
            <v>112</v>
          </cell>
          <cell r="D165" t="str">
            <v>PA04 - PORTA SIMPLES DE ABRIR EM ALUMINIO ANODIZADO, FECHAMENTO COM CHAPA LISA PARA SALA DE COMENDO, DIMENSÕES 1,0 M X 2,30 M - FORNECIMENTO E INSTALAÇÃO</v>
          </cell>
          <cell r="E165" t="str">
            <v>UN</v>
          </cell>
          <cell r="F165">
            <v>2</v>
          </cell>
          <cell r="G165">
            <v>2473.15</v>
          </cell>
          <cell r="H165" t="str">
            <v>BDI 1</v>
          </cell>
          <cell r="I165">
            <v>3155.24</v>
          </cell>
          <cell r="J165">
            <v>6310.48</v>
          </cell>
        </row>
        <row r="166">
          <cell r="A166" t="str">
            <v>3.4.11</v>
          </cell>
          <cell r="B166" t="str">
            <v>COMP.</v>
          </cell>
          <cell r="C166">
            <v>113</v>
          </cell>
          <cell r="D166" t="str">
            <v>PA05 - PORTA SIMPLES DE ABRIR EM ALUMINIO ANODIZADO PARA COPA, DIMENSÕES 0,80 M X 2,40 M - FORNECIMENTO E INSTALAÇÃO</v>
          </cell>
          <cell r="E166" t="str">
            <v>UN</v>
          </cell>
          <cell r="F166">
            <v>1</v>
          </cell>
          <cell r="G166">
            <v>2020.84</v>
          </cell>
          <cell r="H166" t="str">
            <v>BDI 1</v>
          </cell>
          <cell r="I166">
            <v>2578.1799999999998</v>
          </cell>
          <cell r="J166">
            <v>2578.1799999999998</v>
          </cell>
        </row>
        <row r="167">
          <cell r="A167" t="str">
            <v>3.4.12</v>
          </cell>
          <cell r="B167" t="str">
            <v>SINAPI</v>
          </cell>
          <cell r="C167">
            <v>90842</v>
          </cell>
          <cell r="D167" t="str">
            <v>KIT DE PORTA DE MADEIRA PARA PINTURA, SEMI-OCA (LEVE OU MÉDIA), PADRÃO MÉDIO, 70X210CM, ESPESSURA DE 3,5CM, ITENS INCLUSOS: DOBRADIÇAS, MONTAGEM E INSTALAÇÃO DO BATENTE, FECHADURA COM EXECUÇÃO DO FURO - FORNECIMENTO E INSTALAÇÃO. AF_12/2019</v>
          </cell>
          <cell r="E167" t="str">
            <v>UN</v>
          </cell>
          <cell r="F167">
            <v>2</v>
          </cell>
          <cell r="G167" t="str">
            <v>1.317,81</v>
          </cell>
          <cell r="H167" t="str">
            <v>BDI 1</v>
          </cell>
          <cell r="I167">
            <v>1681.26</v>
          </cell>
          <cell r="J167">
            <v>3362.52</v>
          </cell>
        </row>
        <row r="168">
          <cell r="A168" t="str">
            <v>3.4.13</v>
          </cell>
          <cell r="B168" t="str">
            <v>SINAPI</v>
          </cell>
          <cell r="C168">
            <v>91306</v>
          </cell>
          <cell r="D168" t="str">
            <v>FECHADURA DE EMBUTIR PARA PORTAS INTERNAS, COMPLETA, ACABAMENTO PADRÃO MÉDIO, COM EXECUÇÃO DE FURO - FORNECIMENTO E INSTALAÇÃO. AF_12/2019</v>
          </cell>
          <cell r="E168" t="str">
            <v>UN</v>
          </cell>
          <cell r="F168">
            <v>8</v>
          </cell>
          <cell r="G168" t="str">
            <v>185,88</v>
          </cell>
          <cell r="H168" t="str">
            <v>BDI 1</v>
          </cell>
          <cell r="I168">
            <v>237.14</v>
          </cell>
          <cell r="J168">
            <v>1897.12</v>
          </cell>
        </row>
        <row r="169">
          <cell r="A169" t="str">
            <v>3.4.14</v>
          </cell>
          <cell r="B169" t="str">
            <v>COMP.</v>
          </cell>
          <cell r="C169">
            <v>45</v>
          </cell>
          <cell r="D169" t="str">
            <v>CORTINA METÁLICA AUTOMATIZADA PARA ENTRADA DE VEÍCULOS, CHAPA PERFURADA A 2,0M ALTURA, PINTURA ELETROSTÁTICA, C/ SOLEIRA E GUIAS LATERAIS, MOTOR CAPAC. 600KG - FORNECIMENTO E INSTALAÇÃO</v>
          </cell>
          <cell r="E169" t="str">
            <v>UN</v>
          </cell>
          <cell r="F169">
            <v>1</v>
          </cell>
          <cell r="G169">
            <v>14524.210000000001</v>
          </cell>
          <cell r="H169" t="str">
            <v>BDI 1</v>
          </cell>
          <cell r="I169">
            <v>18529.98</v>
          </cell>
          <cell r="J169">
            <v>18529.98</v>
          </cell>
        </row>
        <row r="170">
          <cell r="A170" t="str">
            <v>3.4.15</v>
          </cell>
          <cell r="B170" t="str">
            <v>COMP.</v>
          </cell>
          <cell r="C170">
            <v>46</v>
          </cell>
          <cell r="D170" t="str">
            <v>BRISE METÁLICO FIXO, COM PAINEL INCLINADO (60º) COM LÂMINAS EM CHAPA DE AÇO 17 CM, ESTRUTURA AUXILIAR DE FIXAÇÃO, VÃO 3,40 M E ALTURA 3,20 M, ESPESSURA MÍNIMA DE 4MM - FORNECIMENTO E INSTALAÇÃO</v>
          </cell>
          <cell r="E170" t="str">
            <v>UN</v>
          </cell>
          <cell r="F170">
            <v>5</v>
          </cell>
          <cell r="G170">
            <v>7130.9699999999993</v>
          </cell>
          <cell r="H170" t="str">
            <v>BDI 1</v>
          </cell>
          <cell r="I170">
            <v>9097.69</v>
          </cell>
          <cell r="J170">
            <v>45488.45</v>
          </cell>
        </row>
        <row r="171">
          <cell r="I171" t="str">
            <v>SUBTOTAL ESQUADRIAS</v>
          </cell>
          <cell r="J171">
            <v>173173.74</v>
          </cell>
        </row>
        <row r="173">
          <cell r="A173" t="str">
            <v>3.5</v>
          </cell>
          <cell r="B173" t="str">
            <v>PAVIMENTAÇÕES</v>
          </cell>
          <cell r="J173">
            <v>413076.20999999996</v>
          </cell>
        </row>
        <row r="174">
          <cell r="A174" t="str">
            <v>3.5.1</v>
          </cell>
          <cell r="B174" t="str">
            <v>COMP.</v>
          </cell>
          <cell r="C174">
            <v>47</v>
          </cell>
          <cell r="D174" t="str">
            <v xml:space="preserve">CONTRAPISO REFORÇADO EM ARGAMASSA TRAÇO 1:4 (CIMENTO E AREIA), PREPARO MECÂNICO COM BETONEIRA 400 L, APLICADO SOBRE LAJE SECA, NÃO ADERIDO, ESPESSURA 5CM </v>
          </cell>
          <cell r="E174" t="str">
            <v>M2</v>
          </cell>
          <cell r="F174">
            <v>296.97000000000003</v>
          </cell>
          <cell r="G174">
            <v>53.89</v>
          </cell>
          <cell r="H174" t="str">
            <v>BDI 1</v>
          </cell>
          <cell r="I174">
            <v>68.75</v>
          </cell>
          <cell r="J174">
            <v>20416.68</v>
          </cell>
        </row>
        <row r="175">
          <cell r="A175" t="str">
            <v>3.5.2</v>
          </cell>
          <cell r="B175" t="str">
            <v>COMP.</v>
          </cell>
          <cell r="C175">
            <v>48</v>
          </cell>
          <cell r="D175" t="str">
            <v>ENCHIMENTO DE PISO COM CONCRETO FCK 25 MPA, PARA SALA DE MOTOBOMBAS - FORNECIMENTO E IMPLANTAÇÃO</v>
          </cell>
          <cell r="E175" t="str">
            <v>M3</v>
          </cell>
          <cell r="F175">
            <v>4.8856499999999992</v>
          </cell>
          <cell r="G175">
            <v>580.66999999999996</v>
          </cell>
          <cell r="H175" t="str">
            <v>BDI 2</v>
          </cell>
          <cell r="I175">
            <v>673.11</v>
          </cell>
          <cell r="J175">
            <v>3288.57</v>
          </cell>
        </row>
        <row r="176">
          <cell r="A176" t="str">
            <v>3.5.3</v>
          </cell>
          <cell r="B176" t="str">
            <v>COMP.</v>
          </cell>
          <cell r="C176">
            <v>49</v>
          </cell>
          <cell r="D176" t="str">
            <v>PISO EM  BASALTO TEAR POLIDO (50CM X 50CM) PARA CASA DE BOMBAS, SALA DAS MOTOBOMBAS (CIRCULAÇÃO) E PLATAFORMA DESCOBERTA - FORNECIMENTO E IMPLANTAÇÃO</v>
          </cell>
          <cell r="E176" t="str">
            <v>M2</v>
          </cell>
          <cell r="F176">
            <v>296.97000000000003</v>
          </cell>
          <cell r="G176">
            <v>251.51999999999998</v>
          </cell>
          <cell r="H176" t="str">
            <v>BDI 1</v>
          </cell>
          <cell r="I176">
            <v>320.88</v>
          </cell>
          <cell r="J176">
            <v>95291.73</v>
          </cell>
        </row>
        <row r="177">
          <cell r="A177" t="str">
            <v>3.5.4</v>
          </cell>
          <cell r="B177" t="str">
            <v>COMP.</v>
          </cell>
          <cell r="C177">
            <v>50</v>
          </cell>
          <cell r="D177" t="str">
            <v>PISO DE ESCADA COM PLACAS DE BASALTO DE 1,0 M X 25 CM - FORNECIMENTO E IMPLANTAÇÃO</v>
          </cell>
          <cell r="E177" t="str">
            <v>M</v>
          </cell>
          <cell r="F177">
            <v>82.25</v>
          </cell>
          <cell r="G177">
            <v>218.34999999999997</v>
          </cell>
          <cell r="H177" t="str">
            <v>BDI 1</v>
          </cell>
          <cell r="I177">
            <v>278.57</v>
          </cell>
          <cell r="J177">
            <v>22912.38</v>
          </cell>
        </row>
        <row r="178">
          <cell r="A178" t="str">
            <v>3.5.5</v>
          </cell>
          <cell r="B178" t="str">
            <v>COMP.</v>
          </cell>
          <cell r="C178">
            <v>51</v>
          </cell>
          <cell r="D178" t="str">
            <v>RAMPA DE ACESSO DE VEÍCULOS PARA A SALA DAS MOTOBOMBAS EM CONCRETO ARMADO FCK 40 MPA, INCLUINDO BASE COMPACTADA E REVESTIMENTO EM PISO DE CONCRETO E=10CM - EXECUÇÃO</v>
          </cell>
          <cell r="E178" t="str">
            <v>M2</v>
          </cell>
          <cell r="F178">
            <v>46.56</v>
          </cell>
          <cell r="G178">
            <v>479.92</v>
          </cell>
          <cell r="H178" t="str">
            <v>BDI 1</v>
          </cell>
          <cell r="I178">
            <v>612.28</v>
          </cell>
          <cell r="J178">
            <v>28507.75</v>
          </cell>
        </row>
        <row r="179">
          <cell r="A179" t="str">
            <v>3.5.6</v>
          </cell>
          <cell r="B179" t="str">
            <v>COMP.</v>
          </cell>
          <cell r="C179">
            <v>52</v>
          </cell>
          <cell r="D179" t="str">
            <v>BASE COM BRITA GRADUADA SIMPLES PARA PATIO EXTERNO, ESPESSURA 30 CM, INCLUÍDO TRANSPORTE DA PEDREIRA (DMT=38,2 KM) - LANÇAMENTO E COMPACTAÇÃO MECÂNICA</v>
          </cell>
          <cell r="E179" t="str">
            <v>M3</v>
          </cell>
          <cell r="F179">
            <v>294.78900000000004</v>
          </cell>
          <cell r="G179">
            <v>214.01999999999998</v>
          </cell>
          <cell r="H179" t="str">
            <v>BDI 1</v>
          </cell>
          <cell r="I179">
            <v>273.04000000000002</v>
          </cell>
          <cell r="J179">
            <v>80489.179999999993</v>
          </cell>
        </row>
        <row r="180">
          <cell r="A180" t="str">
            <v>3.5.7</v>
          </cell>
          <cell r="B180" t="str">
            <v>COMP.</v>
          </cell>
          <cell r="C180">
            <v>53</v>
          </cell>
          <cell r="D180" t="str">
            <v>PÁTIO EXTERNO EM PISO INTERTRAVADO, COM BLOCO RETANGULAR COR NATURAL DE 20 X 10 CM, ESPESSURA 8 CM, COM LASTRO DE AREIA 7CM - FONECIMENTO E IMPLANTAÇÃO</v>
          </cell>
          <cell r="E180" t="str">
            <v>M2</v>
          </cell>
          <cell r="F180">
            <v>1412.63</v>
          </cell>
          <cell r="G180">
            <v>89.990000000000009</v>
          </cell>
          <cell r="H180" t="str">
            <v>BDI 1</v>
          </cell>
          <cell r="I180">
            <v>114.8</v>
          </cell>
          <cell r="J180">
            <v>162169.92000000001</v>
          </cell>
        </row>
        <row r="181">
          <cell r="I181" t="str">
            <v>SUBTOTAL PAVIMENTAÇÕES</v>
          </cell>
          <cell r="J181">
            <v>413076.20999999996</v>
          </cell>
        </row>
        <row r="183">
          <cell r="A183" t="str">
            <v>3.6</v>
          </cell>
          <cell r="B183" t="str">
            <v>COBERTURAS</v>
          </cell>
          <cell r="J183">
            <v>118727.98000000001</v>
          </cell>
        </row>
        <row r="184">
          <cell r="A184" t="str">
            <v>3.6.1</v>
          </cell>
          <cell r="B184" t="str">
            <v>COMP.</v>
          </cell>
          <cell r="C184">
            <v>55</v>
          </cell>
          <cell r="D184" t="str">
            <v>FABRICAÇÃO E INSTALAÇÃO DE MEIA TESOURA TRELIÇADA EM AÇO APOIADA, VÃO DE 13,40 M, INCLINAÇÃO DE 5,0%, COMPOSTA POR PERFIS DE AÇO LAMINADO GALVANIZADO SOLDADO, INCLUSO IÇAMENTO - P/ COBERTURA DA SALA DE MOTOBOMBAS</v>
          </cell>
          <cell r="E184" t="str">
            <v>UN</v>
          </cell>
          <cell r="F184">
            <v>5</v>
          </cell>
          <cell r="G184">
            <v>3146.34</v>
          </cell>
          <cell r="H184" t="str">
            <v>BDI 1</v>
          </cell>
          <cell r="I184">
            <v>4014.1</v>
          </cell>
          <cell r="J184">
            <v>20070.5</v>
          </cell>
        </row>
        <row r="185">
          <cell r="A185" t="str">
            <v>3.6.2</v>
          </cell>
          <cell r="B185" t="str">
            <v>COMP.</v>
          </cell>
          <cell r="C185">
            <v>56</v>
          </cell>
          <cell r="D185" t="str">
            <v>FABRICAÇÃO E INSTALAÇÃO DE MEIA TESOURA TRELIÇADA EM AÇO APOIADA, VÃO DE 9,7 M, INCLINAÇÃO DE 4,5%, COMPOSTA POR PERFIS DE AÇO LAMINADO GALVANIZADO SOLDADO, INCLUSO IÇAMENTO - P/ COBERTURA DA CASA DE BOMBAS</v>
          </cell>
          <cell r="E185" t="str">
            <v>UN</v>
          </cell>
          <cell r="F185">
            <v>5</v>
          </cell>
          <cell r="G185">
            <v>2277.56</v>
          </cell>
          <cell r="H185" t="str">
            <v>BDI 1</v>
          </cell>
          <cell r="I185">
            <v>2905.71</v>
          </cell>
          <cell r="J185">
            <v>14528.55</v>
          </cell>
        </row>
        <row r="186">
          <cell r="A186" t="str">
            <v>3.6.3</v>
          </cell>
          <cell r="B186" t="str">
            <v>SINAPI</v>
          </cell>
          <cell r="C186">
            <v>92580</v>
          </cell>
          <cell r="D186" t="str">
            <v>TRAMA DE AÇO COMPOSTA POR TERÇAS PARA TELHADOS DE ATÉ 2 ÁGUAS PARA TELHA ONDULADA DE FIBROCIMENTO, METÁLICA, PLÁSTICA OU TERMOACÚSTICA, INCLUSO TRANSPORTE VERTICAL. AF_07/2019</v>
          </cell>
          <cell r="E186" t="str">
            <v>M2</v>
          </cell>
          <cell r="F186">
            <v>328.87</v>
          </cell>
          <cell r="G186" t="str">
            <v>63,71</v>
          </cell>
          <cell r="H186" t="str">
            <v>BDI 1</v>
          </cell>
          <cell r="I186">
            <v>81.28</v>
          </cell>
          <cell r="J186">
            <v>26730.55</v>
          </cell>
        </row>
        <row r="187">
          <cell r="A187" t="str">
            <v>3.6.4</v>
          </cell>
          <cell r="B187" t="str">
            <v>SINAPI</v>
          </cell>
          <cell r="C187">
            <v>94213</v>
          </cell>
          <cell r="D187" t="str">
            <v>TELHAMENTO COM TELHA DE AÇO/ALUMÍNIO E = 0,5 MM, COM ATÉ 2 ÁGUAS, INCLUSO IÇAMENTO. AF_07/2019</v>
          </cell>
          <cell r="E187" t="str">
            <v>M2</v>
          </cell>
          <cell r="F187">
            <v>328.87</v>
          </cell>
          <cell r="G187" t="str">
            <v>59,81</v>
          </cell>
          <cell r="H187" t="str">
            <v>BDI 1</v>
          </cell>
          <cell r="I187">
            <v>76.3</v>
          </cell>
          <cell r="J187">
            <v>25092.78</v>
          </cell>
        </row>
        <row r="188">
          <cell r="A188" t="str">
            <v>3.6.5</v>
          </cell>
          <cell r="B188" t="str">
            <v>COMP.</v>
          </cell>
          <cell r="C188">
            <v>118</v>
          </cell>
          <cell r="D188" t="str">
            <v>CAPEAMENTO COM RUFO INTERNO E ALGEROZ COM CHAPA DE AÇO GALVANIZADO, INCLUSO IÇAMENTO E IMPLANTAÇÃO</v>
          </cell>
          <cell r="E188" t="str">
            <v>M</v>
          </cell>
          <cell r="F188">
            <v>139.70000000000002</v>
          </cell>
          <cell r="G188">
            <v>53.88</v>
          </cell>
          <cell r="H188" t="str">
            <v>BDI 1</v>
          </cell>
          <cell r="I188">
            <v>68.739999999999995</v>
          </cell>
          <cell r="J188">
            <v>9602.9699999999993</v>
          </cell>
        </row>
        <row r="189">
          <cell r="A189" t="str">
            <v>3.6.6</v>
          </cell>
          <cell r="B189" t="str">
            <v>SINAPI</v>
          </cell>
          <cell r="C189">
            <v>94228</v>
          </cell>
          <cell r="D189" t="str">
            <v>CALHA EM CHAPA DE AÇO GALVANIZADO NÚMERO 24, DESENVOLVIMENTO DE 50 CM, INCLUSO TRANSPORTE VERTICAL. AF_07/2019</v>
          </cell>
          <cell r="E189" t="str">
            <v>M</v>
          </cell>
          <cell r="F189">
            <v>27.8</v>
          </cell>
          <cell r="G189" t="str">
            <v>90,66</v>
          </cell>
          <cell r="H189" t="str">
            <v>BDI 1</v>
          </cell>
          <cell r="I189">
            <v>115.66</v>
          </cell>
          <cell r="J189">
            <v>3215.34</v>
          </cell>
        </row>
        <row r="190">
          <cell r="A190" t="str">
            <v>3.6.7</v>
          </cell>
          <cell r="B190" t="str">
            <v>SINAPI</v>
          </cell>
          <cell r="C190">
            <v>89578</v>
          </cell>
          <cell r="D190" t="str">
            <v>TUBO PVC, SÉRIE R, ÁGUA PLUVIAL, DN 100 MM, FORNECIDO E INSTALADO EM CONDUTORES VERTICAIS DE ÁGUAS PLUVIAIS. AF_06/2022</v>
          </cell>
          <cell r="E190" t="str">
            <v>M</v>
          </cell>
          <cell r="F190">
            <v>14.8</v>
          </cell>
          <cell r="G190" t="str">
            <v>33,90</v>
          </cell>
          <cell r="H190" t="str">
            <v>BDI 1</v>
          </cell>
          <cell r="I190">
            <v>43.24</v>
          </cell>
          <cell r="J190">
            <v>639.95000000000005</v>
          </cell>
        </row>
        <row r="191">
          <cell r="A191" t="str">
            <v>3.6.8</v>
          </cell>
          <cell r="B191" t="str">
            <v>COMP.</v>
          </cell>
          <cell r="C191">
            <v>130</v>
          </cell>
          <cell r="D191" t="str">
            <v>EXECUÇÃO DE 4 PILARES EM CONCRETO ARMADO PRÉ-MOLDADO, SEÇÃO 0,15 M X 0,15 M E ALTURA 4 M PARA ESTRUTURA DE COBERTURA DO GRADEAMENTO GROSSEIRO, COM CONSOLE EM 'U' PARA APOIO DA VIGA SEÇÃO 0,10 M X 0,15 M, E BASE FIXADA NA LAJE COM 4 CHUMBADORES DE ACO, DIAMETRO 1/2'', COMPRIMENTO 75 MM</v>
          </cell>
          <cell r="E191" t="str">
            <v>UN</v>
          </cell>
          <cell r="F191">
            <v>2</v>
          </cell>
          <cell r="G191">
            <v>1224</v>
          </cell>
          <cell r="H191" t="str">
            <v>BDI 1</v>
          </cell>
          <cell r="I191">
            <v>1561.57</v>
          </cell>
          <cell r="J191">
            <v>3123.14</v>
          </cell>
        </row>
        <row r="192">
          <cell r="A192" t="str">
            <v>3.6.9</v>
          </cell>
          <cell r="B192" t="str">
            <v>COMP.</v>
          </cell>
          <cell r="C192">
            <v>131</v>
          </cell>
          <cell r="D192" t="str">
            <v>EXECUÇÃO DE 4 PILARES EM CONCRETO ARMADO PRÉ-MOLDADO, SEÇÃO 0,15 M X 0,15 M E ALTURA 3 M PARA ESTRUTURA DE COBERTURA DO GRADEAMENTO GROSSEIRO, COM CONSOLE EM 'U' PARA APOIO DA VIGA SEÇÃO 0,10 M X 0,15 M, E BASE FIXADA NA LAJE COM 4 CHUMBADORES DE ACO, DIAMETRO 1/2'', COMPRIMENTO 75 MM</v>
          </cell>
          <cell r="E192" t="str">
            <v>UN</v>
          </cell>
          <cell r="F192">
            <v>2</v>
          </cell>
          <cell r="G192">
            <v>972.84</v>
          </cell>
          <cell r="H192" t="str">
            <v>BDI 1</v>
          </cell>
          <cell r="I192">
            <v>1241.1400000000001</v>
          </cell>
          <cell r="J192">
            <v>2482.2800000000002</v>
          </cell>
        </row>
        <row r="193">
          <cell r="A193" t="str">
            <v>3.6.10</v>
          </cell>
          <cell r="B193" t="str">
            <v>COMP.</v>
          </cell>
          <cell r="C193">
            <v>132</v>
          </cell>
          <cell r="D193" t="str">
            <v>EXECUÇÃO DE 2 VIGAS EM CONCRETO ARMADO PRÉ-MOLDADO, SEÇÃO 0,10 M X 0,15 M E COMPRIMENTO DE 10,2 M PARA ESTRUTURA DE COBERTURA DO GRADEAMENTO GROSSEIRO</v>
          </cell>
          <cell r="E193" t="str">
            <v>UN</v>
          </cell>
          <cell r="F193">
            <v>2</v>
          </cell>
          <cell r="G193">
            <v>1500.28</v>
          </cell>
          <cell r="H193" t="str">
            <v>BDI 1</v>
          </cell>
          <cell r="I193">
            <v>1914.05</v>
          </cell>
          <cell r="J193">
            <v>3828.1</v>
          </cell>
        </row>
        <row r="194">
          <cell r="A194" t="str">
            <v>3.6.11</v>
          </cell>
          <cell r="B194" t="str">
            <v>SINAPI</v>
          </cell>
          <cell r="C194">
            <v>92580</v>
          </cell>
          <cell r="D194" t="str">
            <v>TRAMA DE AÇO COMPOSTA POR TERÇAS PARA TELHADOS DE ATÉ 2 ÁGUAS PARA TELHA ONDULADA DE FIBROCIMENTO, METÁLICA, PLÁSTICA OU TERMOACÚSTICA, INCLUSO TRANSPORTE VERTICAL. AF_07/2019</v>
          </cell>
          <cell r="E194" t="str">
            <v>M2</v>
          </cell>
          <cell r="F194">
            <v>59.74</v>
          </cell>
          <cell r="G194" t="str">
            <v>63,71</v>
          </cell>
          <cell r="H194" t="str">
            <v>BDI 1</v>
          </cell>
          <cell r="I194">
            <v>81.28</v>
          </cell>
          <cell r="J194">
            <v>4855.66</v>
          </cell>
        </row>
        <row r="195">
          <cell r="A195" t="str">
            <v>3.6.12</v>
          </cell>
          <cell r="B195" t="str">
            <v>SINAPI</v>
          </cell>
          <cell r="C195">
            <v>94213</v>
          </cell>
          <cell r="D195" t="str">
            <v>TELHAMENTO COM TELHA DE AÇO/ALUMÍNIO E = 0,5 MM, COM ATÉ 2 ÁGUAS, INCLUSO IÇAMENTO. AF_07/2019</v>
          </cell>
          <cell r="E195" t="str">
            <v>M2</v>
          </cell>
          <cell r="F195">
            <v>59.74</v>
          </cell>
          <cell r="G195" t="str">
            <v>59,81</v>
          </cell>
          <cell r="H195" t="str">
            <v>BDI 1</v>
          </cell>
          <cell r="I195">
            <v>76.3</v>
          </cell>
          <cell r="J195">
            <v>4558.16</v>
          </cell>
        </row>
        <row r="196">
          <cell r="I196" t="str">
            <v>SUBTOTAL COBERTURAS</v>
          </cell>
          <cell r="J196">
            <v>118727.98000000001</v>
          </cell>
        </row>
        <row r="198">
          <cell r="A198" t="str">
            <v>3.7</v>
          </cell>
          <cell r="B198" t="str">
            <v>CERCAMENTO E PORTÕES</v>
          </cell>
          <cell r="J198">
            <v>469374.91000000003</v>
          </cell>
        </row>
        <row r="199">
          <cell r="A199" t="str">
            <v>3.7.1</v>
          </cell>
          <cell r="B199" t="str">
            <v>COMP.</v>
          </cell>
          <cell r="C199">
            <v>57</v>
          </cell>
          <cell r="D199" t="str">
            <v>CERCAMENTO EM GRADIL EM DE CONCRETO ARMADO PRÉ-MOLDADO, EM MÓDULOS DE ALTURA 2,6 M - FORNECIMENTO E IMPLANTAÇÃO</v>
          </cell>
          <cell r="E199" t="str">
            <v>M</v>
          </cell>
          <cell r="F199">
            <v>226</v>
          </cell>
          <cell r="G199">
            <v>613.26</v>
          </cell>
          <cell r="H199" t="str">
            <v>BDI 1</v>
          </cell>
          <cell r="I199">
            <v>782.39</v>
          </cell>
          <cell r="J199">
            <v>176820.14</v>
          </cell>
        </row>
        <row r="200">
          <cell r="A200" t="str">
            <v>3.7.2</v>
          </cell>
          <cell r="B200" t="str">
            <v>COMP.</v>
          </cell>
          <cell r="C200">
            <v>136</v>
          </cell>
          <cell r="D200" t="str">
            <v>EXECUÇÃO DE VIGA ALICERCE PARA GRADIL EM CONCRETO ARMADO, SEÇÃO TRASNVERSAL 0,20 X 0,30 CM, TAXA DE ARMADURA APROXIMADA DE 5,0 KG/M P/ AÇO CA-50, CONCRETO FCK 25 MPA - INCLUIDO ESCAVAÇÃO MANUAL DE VALA, CONCRETO PREPARADO EM BETONEIRA, LANÇAMENTO MANUAL, CORTE DOBRA E MONTAGEM DA ARMAÇÃO, FÔRMA E DESFÔRMA (REUT.2X)</v>
          </cell>
          <cell r="E200" t="str">
            <v>M</v>
          </cell>
          <cell r="F200">
            <v>159.00000000000003</v>
          </cell>
          <cell r="G200">
            <v>239.74999999999997</v>
          </cell>
          <cell r="H200" t="str">
            <v>BDI 1</v>
          </cell>
          <cell r="I200">
            <v>305.87</v>
          </cell>
          <cell r="J200">
            <v>48633.33</v>
          </cell>
        </row>
        <row r="201">
          <cell r="A201" t="str">
            <v>3.7.3</v>
          </cell>
          <cell r="B201" t="str">
            <v>COMP.</v>
          </cell>
          <cell r="C201">
            <v>137</v>
          </cell>
          <cell r="D201" t="str">
            <v>EXECUÇÃO DE BLOCO PARA GRADIL EM CONCRETO ARMADO, SEÇÃO TRASNVERSAL 0,60 X 0,60 CM, TAXA DE ARMADURA APROXIMADA DE 14,15 KG/M P/ AÇO CA-50, CONCRETO FCK 25 MPA - INCLUIDO ESCAVAÇÃO MANUAL DE VALA, CONCRETO PREPARADO EM BETONEIRA, LANÇAMENTO MANUAL, CORTE DOBRA E MONTAGEM DA ARMAÇÃO, FÔRMA E DESFÔRMA (REUT.2X)</v>
          </cell>
          <cell r="E201" t="str">
            <v>M</v>
          </cell>
          <cell r="F201">
            <v>109.60000000000001</v>
          </cell>
          <cell r="G201">
            <v>908.84999999999991</v>
          </cell>
          <cell r="H201" t="str">
            <v>BDI 1</v>
          </cell>
          <cell r="I201">
            <v>1159.51</v>
          </cell>
          <cell r="J201">
            <v>127082.29</v>
          </cell>
        </row>
        <row r="202">
          <cell r="A202" t="str">
            <v>3.7.4</v>
          </cell>
          <cell r="B202" t="str">
            <v>COMP.</v>
          </cell>
          <cell r="C202">
            <v>138</v>
          </cell>
          <cell r="D202" t="str">
            <v>EXECUÇÃO DE MICROESTACA ESTACA PARA GRADIL EM CONCRETO ARMADO, ALTURA 1,50 CM E DIÂMETRO DE 30 CM, CONCRETO FCK 25 MPA - INCLUIDO ESCAVAÇÃO MANUAL COM TRADO CONCHA, CONCRETO PREPARADO EM BETONEIRA, LANÇAMENTO MANUAL, CORTE DOBRA E MONTAGEM DA ARMAÇÃO</v>
          </cell>
          <cell r="E202" t="str">
            <v>UN</v>
          </cell>
          <cell r="F202">
            <v>104</v>
          </cell>
          <cell r="G202">
            <v>347.24</v>
          </cell>
          <cell r="H202" t="str">
            <v>BDI 1</v>
          </cell>
          <cell r="I202">
            <v>443</v>
          </cell>
          <cell r="J202">
            <v>46072</v>
          </cell>
        </row>
        <row r="203">
          <cell r="A203" t="str">
            <v>3.7.5</v>
          </cell>
          <cell r="B203" t="str">
            <v>SINAPI</v>
          </cell>
          <cell r="C203">
            <v>96619</v>
          </cell>
          <cell r="D203" t="str">
            <v>LASTRO DE CONCRETO MAGRO, APLICADO EM BLOCOS DE COROAMENTO OU SAPATAS, ESPESSURA DE 5 CM. AF_01/2024</v>
          </cell>
          <cell r="E203" t="str">
            <v>M2</v>
          </cell>
          <cell r="F203">
            <v>69.240000000000009</v>
          </cell>
          <cell r="G203" t="str">
            <v>37,86</v>
          </cell>
          <cell r="H203" t="str">
            <v>BDI 2</v>
          </cell>
          <cell r="I203">
            <v>43.88</v>
          </cell>
          <cell r="J203">
            <v>3038.25</v>
          </cell>
        </row>
        <row r="204">
          <cell r="A204" t="str">
            <v>3.7.6</v>
          </cell>
          <cell r="B204" t="str">
            <v>COMP.</v>
          </cell>
          <cell r="C204">
            <v>97</v>
          </cell>
          <cell r="D204" t="str">
            <v>CONCERTINA COM ESPIRAL SIMPLES DE 300 MM, DE ARAME AÇO GALVANIZADO D=2,76 MM, FIXADO EM HASTE DE AÇO GALVANIZADO 2"/3 M, ESPAÇADOS A CADA 2,35 M - FORNECIMENTO E IMPLANTAÇÃO (2x) NO GRADIL DE CONCRETO CONFORME ANTEPROJETO</v>
          </cell>
          <cell r="E204" t="str">
            <v>M</v>
          </cell>
          <cell r="F204">
            <v>452</v>
          </cell>
          <cell r="G204">
            <v>59.019999999999996</v>
          </cell>
          <cell r="H204" t="str">
            <v>BDI 1</v>
          </cell>
          <cell r="I204">
            <v>75.290000000000006</v>
          </cell>
          <cell r="J204">
            <v>34031.08</v>
          </cell>
        </row>
        <row r="205">
          <cell r="A205" t="str">
            <v>3.7.7</v>
          </cell>
          <cell r="B205" t="str">
            <v>COMP.</v>
          </cell>
          <cell r="C205">
            <v>58</v>
          </cell>
          <cell r="D205" t="str">
            <v>PORTA DE FERRO DE ABRIR UMA FOLHA, EM GRADIL VAZADO C/ CHAPA DE FERRO TIPO BARRA CHATA, COM REQUADRO E GUARNIÇÃO, DIMENSÕES 1,1 M X 2,6 M, ACABAMENTO NATURAL, COM PINTURA PROTETORA E ESMALTE GRAFITE, COM GUARNIÇÕES E FECHADURA - FABRICAÇÃO E INSTALAÇÃO</v>
          </cell>
          <cell r="E205" t="str">
            <v>UN</v>
          </cell>
          <cell r="F205">
            <v>6</v>
          </cell>
          <cell r="G205">
            <v>2101.7600000000002</v>
          </cell>
          <cell r="H205" t="str">
            <v>BDI 1</v>
          </cell>
          <cell r="I205">
            <v>2681.42</v>
          </cell>
          <cell r="J205">
            <v>16088.52</v>
          </cell>
        </row>
        <row r="206">
          <cell r="A206" t="str">
            <v>3.7.8</v>
          </cell>
          <cell r="B206" t="str">
            <v>COMP.</v>
          </cell>
          <cell r="C206">
            <v>59</v>
          </cell>
          <cell r="D206" t="str">
            <v>PORTÃO DE CORRER MANUAL 5 M x 2,4 M PARA ENTRADA DE VEÍCULOS E PORTA 1,0 X 2,25 M (1 FOLHA) EMBUTIDA PARA PEDESTRES, EM TELA DE ARAME GALVANIZADO E CHAPA DE AÇO (H = 40 CM) COM REQUADRO EM TUBO DE AÇO, PINTURA ANTICORROSIVA, E MOVIMENTAÇÃO DELIZANTE EM COM TRILHOS E ROLDANAS, 2 PILARES PRÉ-MOLDADOS SEÇÃO 0,2 X 0,2 CM E ALTURA 2,50 M E VIGA PRÉ MOLDADA SEÇÃO 0,2 X 0,2 CM COMP. 6,0 M  - FABRICAÇÃO E INSTALAÇÃO CONFORME ANTEPROJETO ARQUITETÔNICO</v>
          </cell>
          <cell r="E206" t="str">
            <v>UN</v>
          </cell>
          <cell r="F206">
            <v>1</v>
          </cell>
          <cell r="G206">
            <v>13802.559999999998</v>
          </cell>
          <cell r="H206" t="str">
            <v>BDI 1</v>
          </cell>
          <cell r="I206">
            <v>17609.3</v>
          </cell>
          <cell r="J206">
            <v>17609.3</v>
          </cell>
        </row>
        <row r="207">
          <cell r="I207" t="str">
            <v>SUBTOTAL CERCAMENTO E PORTÕES</v>
          </cell>
          <cell r="J207">
            <v>469374.91000000003</v>
          </cell>
        </row>
        <row r="209">
          <cell r="A209" t="str">
            <v>3.8</v>
          </cell>
          <cell r="B209" t="str">
            <v>ESTRUTURAS METÁLICAS E OUTROS</v>
          </cell>
          <cell r="J209">
            <v>281788.52999999991</v>
          </cell>
        </row>
        <row r="210">
          <cell r="A210" t="str">
            <v>3.8.1</v>
          </cell>
          <cell r="B210" t="str">
            <v>SEINFRA</v>
          </cell>
          <cell r="C210" t="str">
            <v>C4747</v>
          </cell>
          <cell r="D210" t="str">
            <v>GUARDA CORPO EM FIBRA DE VIDRO C/ PERFIS PULTRUDADOS PINTADOS EM ESMALTE PU ACRÍLICO E SISTEMA DE ANCORAGEM EM AÇO INOXIDÁVEL AISI304 - H=1,10M</v>
          </cell>
          <cell r="E210" t="str">
            <v>M</v>
          </cell>
          <cell r="F210">
            <v>247.1</v>
          </cell>
          <cell r="G210">
            <v>647.41999999999996</v>
          </cell>
          <cell r="H210" t="str">
            <v>BDI 1</v>
          </cell>
          <cell r="I210">
            <v>825.97</v>
          </cell>
          <cell r="J210">
            <v>204097.18</v>
          </cell>
        </row>
        <row r="211">
          <cell r="A211" t="str">
            <v>3.8.2</v>
          </cell>
          <cell r="B211" t="str">
            <v>SINAPI</v>
          </cell>
          <cell r="C211">
            <v>99855</v>
          </cell>
          <cell r="D211" t="str">
            <v>CORRIMÃO SIMPLES, DIÂMETRO EXTERNO = 1 1/2", EM AÇO GALVANIZADO. AF_04/2019_PS</v>
          </cell>
          <cell r="E211" t="str">
            <v>M</v>
          </cell>
          <cell r="F211">
            <v>32</v>
          </cell>
          <cell r="G211" t="str">
            <v>101,38</v>
          </cell>
          <cell r="H211" t="str">
            <v>BDI 1</v>
          </cell>
          <cell r="I211">
            <v>129.34</v>
          </cell>
          <cell r="J211">
            <v>4138.88</v>
          </cell>
        </row>
        <row r="212">
          <cell r="A212" t="str">
            <v>3.8.3</v>
          </cell>
          <cell r="B212" t="str">
            <v>COMP.</v>
          </cell>
          <cell r="C212">
            <v>60</v>
          </cell>
          <cell r="D212" t="str">
            <v>TAMPA METÁLICA 100 X 80 CM DE ACESSO À ESCADA MARINHEIRO NA SALA DAS MOTOBOMBAS - FORNECIMENTO E INSTALAÇÃO</v>
          </cell>
          <cell r="E212" t="str">
            <v>UN</v>
          </cell>
          <cell r="F212">
            <v>5</v>
          </cell>
          <cell r="G212">
            <v>2217.0799999999995</v>
          </cell>
          <cell r="H212" t="str">
            <v>BDI 1</v>
          </cell>
          <cell r="I212">
            <v>2828.55</v>
          </cell>
          <cell r="J212">
            <v>14142.75</v>
          </cell>
        </row>
        <row r="213">
          <cell r="A213" t="str">
            <v>3.8.4</v>
          </cell>
          <cell r="B213" t="str">
            <v>COMP.</v>
          </cell>
          <cell r="C213">
            <v>61</v>
          </cell>
          <cell r="D213" t="str">
            <v>TELA OTIS PARA DIVISÓRIA NA SALA DO TRANSFORMADOR E PARA PASSARELAS SOBRE GRADEAMENTO GROSSEIRO, COM REQUADRO - FORNECIMENTO E INSTALAÇÃO</v>
          </cell>
          <cell r="E213" t="str">
            <v>M2</v>
          </cell>
          <cell r="F213">
            <v>26.58</v>
          </cell>
          <cell r="G213">
            <v>64.149999999999991</v>
          </cell>
          <cell r="H213" t="str">
            <v>BDI 1</v>
          </cell>
          <cell r="I213">
            <v>81.84</v>
          </cell>
          <cell r="J213">
            <v>2175.3000000000002</v>
          </cell>
        </row>
        <row r="214">
          <cell r="A214" t="str">
            <v>3.8.5</v>
          </cell>
          <cell r="B214" t="str">
            <v>COMP.</v>
          </cell>
          <cell r="C214">
            <v>62</v>
          </cell>
          <cell r="D214" t="str">
            <v>LETREIRO DE ACO INOX (20 CM ALTURA), SEM RELEVO, RECORTADO EM CHAPA NUM.22 - FORNECIMENTO E IMPLANTAÇÃO</v>
          </cell>
          <cell r="E214" t="str">
            <v>UN</v>
          </cell>
          <cell r="F214">
            <v>69</v>
          </cell>
          <cell r="G214">
            <v>222.49</v>
          </cell>
          <cell r="H214" t="str">
            <v>BDI 1</v>
          </cell>
          <cell r="I214">
            <v>283.85000000000002</v>
          </cell>
          <cell r="J214">
            <v>19585.650000000001</v>
          </cell>
        </row>
        <row r="215">
          <cell r="A215" t="str">
            <v>3.8.6</v>
          </cell>
          <cell r="B215" t="str">
            <v>COMP.</v>
          </cell>
          <cell r="C215">
            <v>114</v>
          </cell>
          <cell r="D215" t="str">
            <v>ESCADA DE MARINHEIRO EM MATERIAL PULTRUDADO - FORNECIMENTO E INTALAÇÃO</v>
          </cell>
          <cell r="E215" t="str">
            <v>M</v>
          </cell>
          <cell r="F215">
            <v>39.1</v>
          </cell>
          <cell r="G215">
            <v>593.58000000000004</v>
          </cell>
          <cell r="H215" t="str">
            <v>BDI 1</v>
          </cell>
          <cell r="I215">
            <v>757.28</v>
          </cell>
          <cell r="J215">
            <v>29609.64</v>
          </cell>
        </row>
        <row r="216">
          <cell r="A216" t="str">
            <v>3.8.7</v>
          </cell>
          <cell r="B216" t="str">
            <v>COMP.</v>
          </cell>
          <cell r="C216">
            <v>63</v>
          </cell>
          <cell r="D216" t="str">
            <v>ESCADA EXTENSIVA DE ALUMÍNIO ALCANCE 7,8 METROS PARA ACESSO A PONTE ROLANTE - AQUISIÇÃO</v>
          </cell>
          <cell r="E216" t="str">
            <v>UN</v>
          </cell>
          <cell r="F216">
            <v>1</v>
          </cell>
          <cell r="G216">
            <v>1204.55</v>
          </cell>
          <cell r="H216" t="str">
            <v>BDI 1</v>
          </cell>
          <cell r="I216">
            <v>1536.76</v>
          </cell>
          <cell r="J216">
            <v>1536.76</v>
          </cell>
        </row>
        <row r="217">
          <cell r="A217" t="str">
            <v>3.8.8</v>
          </cell>
          <cell r="B217" t="str">
            <v>COMP.</v>
          </cell>
          <cell r="C217">
            <v>100</v>
          </cell>
          <cell r="D217" t="str">
            <v>MOBILIÁRIO P/ BANHEIRO: LIXEIRA, PORTA PAPEL HIGIÊNICO, SABONETEIRA (2X) E GANCHO-PAREDE (2X) - AQUISIÇÃO E INSTALAÇÃO</v>
          </cell>
          <cell r="E217" t="str">
            <v>UN</v>
          </cell>
          <cell r="F217">
            <v>1</v>
          </cell>
          <cell r="G217">
            <v>331.05000000000007</v>
          </cell>
          <cell r="H217" t="str">
            <v>BDI 1</v>
          </cell>
          <cell r="I217">
            <v>422.35</v>
          </cell>
          <cell r="J217">
            <v>422.35</v>
          </cell>
        </row>
        <row r="218">
          <cell r="A218" t="str">
            <v>3.8.9</v>
          </cell>
          <cell r="B218" t="str">
            <v>COMP.</v>
          </cell>
          <cell r="C218">
            <v>101</v>
          </cell>
          <cell r="D218" t="str">
            <v>MOBILIÁRIO P/ COZINHA: KIT ARMÁRIO/BALCÃO C/ GAVETAS, MESA C/ 4 CADEIRAS, MICROONDAS 30L E GELADEIRA 260L  - AQUISIÇÃO E INSTALAÇÃO</v>
          </cell>
          <cell r="E218" t="str">
            <v>UN</v>
          </cell>
          <cell r="F218">
            <v>1</v>
          </cell>
          <cell r="G218">
            <v>4021.33</v>
          </cell>
          <cell r="H218" t="str">
            <v>BDI 1</v>
          </cell>
          <cell r="I218">
            <v>5130.41</v>
          </cell>
          <cell r="J218">
            <v>5130.41</v>
          </cell>
        </row>
        <row r="219">
          <cell r="A219" t="str">
            <v>3.8.10</v>
          </cell>
          <cell r="B219" t="str">
            <v>COMP.</v>
          </cell>
          <cell r="C219">
            <v>102</v>
          </cell>
          <cell r="D219" t="str">
            <v>MOBILIÁRIO P/ SALA DE COMANDO: ESCRIVANINHA C/ 2 GAVETAS, CADEIRA GIRATÓRIA C/ BRAÇO, ARMÁRIO PORTA-CHAVES - AQUISIÇÃO E INSTALAÇÃO</v>
          </cell>
          <cell r="E219" t="str">
            <v>UN</v>
          </cell>
          <cell r="F219">
            <v>1</v>
          </cell>
          <cell r="G219">
            <v>744.32999999999993</v>
          </cell>
          <cell r="H219" t="str">
            <v>BDI 1</v>
          </cell>
          <cell r="I219">
            <v>949.61</v>
          </cell>
          <cell r="J219">
            <v>949.61</v>
          </cell>
        </row>
        <row r="220">
          <cell r="I220" t="str">
            <v>SUBTOTAL ESTRUTURAS METÁLICAS E OUTROS</v>
          </cell>
          <cell r="J220">
            <v>281788.52999999991</v>
          </cell>
        </row>
        <row r="222">
          <cell r="I222" t="str">
            <v>SUBTOTAL ESTRUTURA E OUTROS SERVIÇOS</v>
          </cell>
          <cell r="J222">
            <v>6337528.6200000001</v>
          </cell>
        </row>
        <row r="224">
          <cell r="A224">
            <v>4</v>
          </cell>
          <cell r="B224" t="str">
            <v>INSTALAÇÕES HIDROSSANITÁRIAS</v>
          </cell>
          <cell r="J224">
            <v>14834.34</v>
          </cell>
        </row>
        <row r="226">
          <cell r="A226" t="str">
            <v>4.1</v>
          </cell>
          <cell r="B226" t="str">
            <v>REDE DE ÁGUA FRIA</v>
          </cell>
          <cell r="J226">
            <v>3095.1400000000003</v>
          </cell>
        </row>
        <row r="227">
          <cell r="A227" t="str">
            <v>4.1.1</v>
          </cell>
          <cell r="B227" t="str">
            <v>COMP.</v>
          </cell>
          <cell r="C227">
            <v>64</v>
          </cell>
          <cell r="D227" t="str">
            <v>KIT CAVALETE E HIDRÔMETRO PARA MEDIÇÃO DE ÁGUA NO RAMAL DE ENTRADA, EM PVC SOLDÁVEL DN 20 (1/2") - FORNECIMENTO E INSTALAÇÃO</v>
          </cell>
          <cell r="E227" t="str">
            <v>UN</v>
          </cell>
          <cell r="F227">
            <v>1</v>
          </cell>
          <cell r="G227">
            <v>395.32</v>
          </cell>
          <cell r="H227" t="str">
            <v>BDI 1</v>
          </cell>
          <cell r="I227">
            <v>504.34</v>
          </cell>
          <cell r="J227">
            <v>504.34</v>
          </cell>
        </row>
        <row r="228">
          <cell r="A228" t="str">
            <v>4.1.2</v>
          </cell>
          <cell r="B228" t="str">
            <v>COMP.</v>
          </cell>
          <cell r="C228">
            <v>65</v>
          </cell>
          <cell r="D228" t="str">
            <v>REDE DE ALIMENTAÇÃO/DISTRIBUIÇÃO PREDIAL DE ÁGUA FRIA (REDE PROJETADA), ENTERRADA (RECOBRIMENTO = 60 CM), PVC DN 20 MM, TUBOS E CONEXÕES - FORNECIMENTO DE MATERIAIS E IMPLANTAÇÃO</v>
          </cell>
          <cell r="E228" t="str">
            <v>UN</v>
          </cell>
          <cell r="F228">
            <v>1</v>
          </cell>
          <cell r="G228">
            <v>371.18999999999994</v>
          </cell>
          <cell r="H228" t="str">
            <v>BDI 1</v>
          </cell>
          <cell r="I228">
            <v>473.56</v>
          </cell>
          <cell r="J228">
            <v>473.56</v>
          </cell>
        </row>
        <row r="229">
          <cell r="A229" t="str">
            <v>4.1.3</v>
          </cell>
          <cell r="B229" t="str">
            <v>COMP.</v>
          </cell>
          <cell r="C229">
            <v>66</v>
          </cell>
          <cell r="D229" t="str">
            <v>RAMAL E SUBRAMAL DE ÁGUA FRIA (REDE PROJETADA), EMBUTIDA NA PAREDE, PVC DN 20 MM, TUBOS, CONEXÕES E REGISTROS - FORNECIMENTO DE MATERIAIS E IMPLANTAÇÃO</v>
          </cell>
          <cell r="E229" t="str">
            <v>UN</v>
          </cell>
          <cell r="F229">
            <v>1</v>
          </cell>
          <cell r="G229">
            <v>459.42999999999995</v>
          </cell>
          <cell r="H229" t="str">
            <v>BDI 1</v>
          </cell>
          <cell r="I229">
            <v>586.14</v>
          </cell>
          <cell r="J229">
            <v>586.14</v>
          </cell>
        </row>
        <row r="230">
          <cell r="A230" t="str">
            <v>4.1.4</v>
          </cell>
          <cell r="B230" t="str">
            <v>SINAPI</v>
          </cell>
          <cell r="C230">
            <v>100860</v>
          </cell>
          <cell r="D230" t="str">
            <v>CHUVEIRO ELÉTRICO COMUM CORPO PLÁSTICO, TIPO DUCHA - FORNECIMENTO E INSTALAÇÃO. AF_01/2020</v>
          </cell>
          <cell r="E230" t="str">
            <v>UN</v>
          </cell>
          <cell r="F230">
            <v>1</v>
          </cell>
          <cell r="G230" t="str">
            <v>94,21</v>
          </cell>
          <cell r="H230" t="str">
            <v>BDI 1</v>
          </cell>
          <cell r="I230">
            <v>120.19</v>
          </cell>
          <cell r="J230">
            <v>120.19</v>
          </cell>
        </row>
        <row r="231">
          <cell r="A231" t="str">
            <v>4.1.5</v>
          </cell>
          <cell r="B231" t="str">
            <v>COMP.</v>
          </cell>
          <cell r="C231">
            <v>134</v>
          </cell>
          <cell r="D231" t="str">
            <v>LAVATÓRIO LOUÇA BRANCA COM COLUNA, 45 X 55CM OU EQUIVALENTE, PADRÃO MÉDIO, INCLUÍDO TORNEIRA METÁLICA CROMADA PADRÃO MÉDIO - FORNECIMENTO E INSTALAÇÃO</v>
          </cell>
          <cell r="E231" t="str">
            <v>UN</v>
          </cell>
          <cell r="F231">
            <v>1</v>
          </cell>
          <cell r="G231">
            <v>567.71</v>
          </cell>
          <cell r="H231" t="str">
            <v>BDI 1</v>
          </cell>
          <cell r="I231">
            <v>724.28</v>
          </cell>
          <cell r="J231">
            <v>724.28</v>
          </cell>
        </row>
        <row r="232">
          <cell r="A232" t="str">
            <v>4.1.6</v>
          </cell>
          <cell r="B232" t="str">
            <v>SINAPI</v>
          </cell>
          <cell r="C232">
            <v>86932</v>
          </cell>
          <cell r="D232" t="str">
            <v>VASO SANITÁRIO SIFONADO COM CAIXA ACOPLADA LOUÇA BRANCA - PADRÃO MÉDIO, INCLUSO ENGATE FLEXÍVEL EM METAL CROMADO, 1/2  X 40CM - FORNECIMENTO E INSTALAÇÃO. AF_01/2020</v>
          </cell>
          <cell r="E232" t="str">
            <v>UN</v>
          </cell>
          <cell r="F232">
            <v>1</v>
          </cell>
          <cell r="G232" t="str">
            <v>538,20</v>
          </cell>
          <cell r="H232" t="str">
            <v>BDI 1</v>
          </cell>
          <cell r="I232">
            <v>686.63</v>
          </cell>
          <cell r="J232">
            <v>686.63</v>
          </cell>
        </row>
        <row r="233">
          <cell r="I233" t="str">
            <v>SUBTOTAL REDE DE ÁGUA FRIA</v>
          </cell>
          <cell r="J233">
            <v>3095.1400000000003</v>
          </cell>
        </row>
        <row r="235">
          <cell r="A235" t="str">
            <v>4.2</v>
          </cell>
          <cell r="B235" t="str">
            <v>REDE DE ESGOTO</v>
          </cell>
          <cell r="J235">
            <v>11739.2</v>
          </cell>
        </row>
        <row r="236">
          <cell r="A236" t="str">
            <v>4.2.1</v>
          </cell>
          <cell r="B236" t="str">
            <v>COMP.</v>
          </cell>
          <cell r="C236">
            <v>67</v>
          </cell>
          <cell r="D236" t="str">
            <v>RAMAL DE DESCARGA E DE ESGOTO SANITÁRIO (REDE PROJETADA), TUBO E CONEXÕES DE PVC SÉRIE NORMAL DN 40 E 50 MM, REDE ENTERRADA (i=1%), INCLÚIDO CAIXA SIFONADA PVC DN150 X 150 X 50 MM (7 ENTRADAS) COM GRELHA, E RALO SECO PVC DN 100 X 40 MM JUNTA SOLDÁVEL - FORNECIMENTO DE MATERIAIS E IMPLANTAÇÃO</v>
          </cell>
          <cell r="E236" t="str">
            <v>UN</v>
          </cell>
          <cell r="F236">
            <v>1</v>
          </cell>
          <cell r="G236">
            <v>476.77</v>
          </cell>
          <cell r="H236" t="str">
            <v>BDI 1</v>
          </cell>
          <cell r="I236">
            <v>608.26</v>
          </cell>
          <cell r="J236">
            <v>608.26</v>
          </cell>
        </row>
        <row r="237">
          <cell r="A237" t="str">
            <v>4.2.2</v>
          </cell>
          <cell r="B237" t="str">
            <v>COMP.</v>
          </cell>
          <cell r="C237">
            <v>69</v>
          </cell>
          <cell r="D237" t="str">
            <v>RAMAL DE VENTILAÇÃO EM PVC DN 50 MM, INCLUÍDO TÊ DE DERVAÇÃO VERTICAL PVC DN 50 X 50 MM - FORNECIMENTO DE MATERIAIS E INSTALAÇÃO</v>
          </cell>
          <cell r="E237" t="str">
            <v>UN</v>
          </cell>
          <cell r="F237">
            <v>1</v>
          </cell>
          <cell r="G237">
            <v>205.64</v>
          </cell>
          <cell r="H237" t="str">
            <v>BDI 1</v>
          </cell>
          <cell r="I237">
            <v>262.35000000000002</v>
          </cell>
          <cell r="J237">
            <v>262.35000000000002</v>
          </cell>
        </row>
        <row r="238">
          <cell r="A238" t="str">
            <v>4.2.3</v>
          </cell>
          <cell r="B238" t="str">
            <v>COMP.</v>
          </cell>
          <cell r="C238">
            <v>71</v>
          </cell>
          <cell r="D238" t="str">
            <v>REDE COLETORA PREDIAL DE ESGOTO PREDIAL i=1% (REDE PROJETADA), INCLUINDO ESCAVAÇÃO MANUAL, PREPARO DE FUNDO DE VALA E REATERRO MANUAL COM COMPACTAÇÃO MECANIZADA, TUBO PVC P/ REDE COLETORA ESGOTO JEI DN 100 MM E CONEXÕES - FORNECIMENTO DE MATERIAIS E IMPLANTAÇÃO</v>
          </cell>
          <cell r="E238" t="str">
            <v>UN</v>
          </cell>
          <cell r="F238">
            <v>1</v>
          </cell>
          <cell r="G238">
            <v>2624.6899999999996</v>
          </cell>
          <cell r="H238" t="str">
            <v>BDI 1</v>
          </cell>
          <cell r="I238">
            <v>3348.57</v>
          </cell>
          <cell r="J238">
            <v>3348.57</v>
          </cell>
        </row>
        <row r="239">
          <cell r="A239" t="str">
            <v>4.2.4</v>
          </cell>
          <cell r="B239" t="str">
            <v>SINAPI</v>
          </cell>
          <cell r="C239">
            <v>98102</v>
          </cell>
          <cell r="D239" t="str">
            <v>CAIXA DE GORDURA SIMPLES, CIRCULAR, EM CONCRETO PRÉ-MOLDADO, DIÂMETRO INTERNO = 0,4 M, ALTURA INTERNA = 0,4 M. AF_12/2020</v>
          </cell>
          <cell r="E239" t="str">
            <v>UN</v>
          </cell>
          <cell r="F239">
            <v>1</v>
          </cell>
          <cell r="G239" t="str">
            <v>171,59</v>
          </cell>
          <cell r="H239" t="str">
            <v>BDI 1</v>
          </cell>
          <cell r="I239">
            <v>218.91</v>
          </cell>
          <cell r="J239">
            <v>218.91</v>
          </cell>
        </row>
        <row r="240">
          <cell r="A240" t="str">
            <v>4.2.5</v>
          </cell>
          <cell r="B240" t="str">
            <v>SINAPI</v>
          </cell>
          <cell r="C240">
            <v>98052</v>
          </cell>
          <cell r="D240" t="str">
            <v>TANQUE SÉPTICO CIRCULAR, EM CONCRETO PRÉ-MOLDADO, DIÂMETRO INTERNO = 1,10 M, ALTURA INTERNA = 2,50 M, VOLUME ÚTIL: 2138,2 L (PARA 5 CONTRIBUINTES). AF_12/2020_PA</v>
          </cell>
          <cell r="E240" t="str">
            <v>UN</v>
          </cell>
          <cell r="F240">
            <v>1</v>
          </cell>
          <cell r="G240" t="str">
            <v>1.993,60</v>
          </cell>
          <cell r="H240" t="str">
            <v>BDI 1</v>
          </cell>
          <cell r="I240">
            <v>2543.4299999999998</v>
          </cell>
          <cell r="J240">
            <v>2543.4299999999998</v>
          </cell>
        </row>
        <row r="241">
          <cell r="A241" t="str">
            <v>4.2.6</v>
          </cell>
          <cell r="B241" t="str">
            <v>SINAPI</v>
          </cell>
          <cell r="C241">
            <v>98072</v>
          </cell>
          <cell r="D241" t="str">
            <v>FILTRO ANAERÓBIO RETANGULAR, EM ALVENARIA COM TIJOLOS CERÂMICOS MACIÇOS, DIMENSÕES INTERNAS: 0,8 X 1,2 X H=1,67 M, VOLUME ÚTIL: 1152 L (PARA 5 CONTRIBUINTES). AF_12/2020</v>
          </cell>
          <cell r="E241" t="str">
            <v>UN</v>
          </cell>
          <cell r="F241">
            <v>1</v>
          </cell>
          <cell r="G241" t="str">
            <v>3.729,18</v>
          </cell>
          <cell r="H241" t="str">
            <v>BDI 1</v>
          </cell>
          <cell r="I241">
            <v>4757.68</v>
          </cell>
          <cell r="J241">
            <v>4757.68</v>
          </cell>
        </row>
        <row r="242">
          <cell r="I242" t="str">
            <v>SUBTOTAL REDE DE ESGOTO</v>
          </cell>
          <cell r="J242">
            <v>11739.2</v>
          </cell>
        </row>
        <row r="244">
          <cell r="I244" t="str">
            <v>SUBTOTAL INSTALAÇÕES HIDROSSANITÁRIAS</v>
          </cell>
          <cell r="J244">
            <v>14834.34</v>
          </cell>
        </row>
        <row r="246">
          <cell r="A246">
            <v>5</v>
          </cell>
          <cell r="B246" t="str">
            <v>INSTALAÇÕES HIDROMECÂNICAS</v>
          </cell>
          <cell r="J246">
            <v>13127359.119999999</v>
          </cell>
        </row>
        <row r="248">
          <cell r="A248" t="str">
            <v>5.1</v>
          </cell>
          <cell r="B248" t="str">
            <v>CONJUNTOS MOTO-BOMBA - Q= 2,5 M³/S, TUBULÃO AÇO INOX, TUBULÃO HORIZONTAL E VÁLVULA GUILHOTINA</v>
          </cell>
          <cell r="J248">
            <v>9285849.0399999991</v>
          </cell>
        </row>
        <row r="249">
          <cell r="A249" t="str">
            <v>5.1.1</v>
          </cell>
          <cell r="B249" t="str">
            <v>COMP.</v>
          </cell>
          <cell r="C249">
            <v>72</v>
          </cell>
          <cell r="D249" t="str">
            <v>GRUPO MOTOBOMBA ANFÍBIA PARA ESGOTOS PLUVIAIS, PRESSÃO DE PROJETO 6,0 mca, ROTOR AXIAL, MOTOR SUBMERSO 300CV, BOMBA, SENSORES, FLANGE, PEÇAS NECESSÁRIAS E TUBULÃO 1200 MM - FORNECIMENTO</v>
          </cell>
          <cell r="E249" t="str">
            <v>UN</v>
          </cell>
          <cell r="F249">
            <v>4</v>
          </cell>
          <cell r="G249">
            <v>1459889.19</v>
          </cell>
          <cell r="H249" t="str">
            <v>BDI 2</v>
          </cell>
          <cell r="I249">
            <v>1692303.54</v>
          </cell>
          <cell r="J249">
            <v>6769214.1600000001</v>
          </cell>
        </row>
        <row r="250">
          <cell r="A250" t="str">
            <v>5.1.2</v>
          </cell>
          <cell r="B250" t="str">
            <v>COMP.</v>
          </cell>
          <cell r="C250">
            <v>74</v>
          </cell>
          <cell r="D250" t="str">
            <v>FIXAÇÃO DO CONJUNTO MOTOBOMBA POR BRACADEIRAS DE BARRA CHATA 200 X 10 MM E  DIÂMETRO INTERNO 1220M, EVOLVIDA COM NEOPRENE E SOLDADA EM PERFIS DE AÇO INOX TIPO CANTONEIRA, FIXADA COM CHUMBADORES NA PAREDE - CONFORME ESPECIFICAÇÃO DO FORNECEDOR</v>
          </cell>
          <cell r="E250" t="str">
            <v>UN</v>
          </cell>
          <cell r="F250">
            <v>4</v>
          </cell>
          <cell r="G250">
            <v>1916.9899999999998</v>
          </cell>
          <cell r="H250" t="str">
            <v>BDI 1</v>
          </cell>
          <cell r="I250">
            <v>2445.69</v>
          </cell>
          <cell r="J250">
            <v>9782.76</v>
          </cell>
        </row>
        <row r="251">
          <cell r="A251" t="str">
            <v>5.1.3</v>
          </cell>
          <cell r="B251" t="str">
            <v>COMP.</v>
          </cell>
          <cell r="C251">
            <v>73</v>
          </cell>
          <cell r="D251" t="str">
            <v>TUBULÃO AÇO INOX E OUTROS ACESSÓRIOS DE MONTAGEM  DA MOTOBOMBA (CORRENTE E MANILHA DE IÇAMENTO, CRIVO, PROTEÇÃO ACRÍLICO), INSTALAÇÃO, FIXAÇÃO E TRANSPORTE DE TODO CONJUNTO MOTOBOMBA</v>
          </cell>
          <cell r="E251" t="str">
            <v>UN</v>
          </cell>
          <cell r="F251">
            <v>4</v>
          </cell>
          <cell r="G251">
            <v>316395.51</v>
          </cell>
          <cell r="H251" t="str">
            <v>BDI 1</v>
          </cell>
          <cell r="I251">
            <v>403657.39</v>
          </cell>
          <cell r="J251">
            <v>1614629.56</v>
          </cell>
        </row>
        <row r="252">
          <cell r="A252" t="str">
            <v>5.1.4</v>
          </cell>
          <cell r="B252" t="str">
            <v>COMP.</v>
          </cell>
          <cell r="C252">
            <v>146</v>
          </cell>
          <cell r="D252" t="str">
            <v>TUBULAÇÃO RECALQUE HORIZONTAL - FORN E INSTALAÇÃO</v>
          </cell>
          <cell r="E252" t="str">
            <v>UN</v>
          </cell>
          <cell r="F252">
            <v>4</v>
          </cell>
          <cell r="G252">
            <v>25570.34</v>
          </cell>
          <cell r="H252" t="str">
            <v>BDI 1</v>
          </cell>
          <cell r="I252">
            <v>32622.63</v>
          </cell>
          <cell r="J252">
            <v>130490.52</v>
          </cell>
        </row>
        <row r="253">
          <cell r="A253" t="str">
            <v>5.1.5</v>
          </cell>
          <cell r="B253" t="str">
            <v>COMP.</v>
          </cell>
          <cell r="C253">
            <v>145</v>
          </cell>
          <cell r="D253" t="str">
            <v>VÁLVULA GUILHOTINA DN 1000 - FORNECIMENTO E INSTALAÇÃO</v>
          </cell>
          <cell r="E253" t="str">
            <v>UN</v>
          </cell>
          <cell r="F253">
            <v>4</v>
          </cell>
          <cell r="G253">
            <v>149265.56999999998</v>
          </cell>
          <cell r="H253" t="str">
            <v>BDI 1</v>
          </cell>
          <cell r="I253">
            <v>190433.01</v>
          </cell>
          <cell r="J253">
            <v>761732.04</v>
          </cell>
        </row>
        <row r="254">
          <cell r="I254" t="str">
            <v>SUBTOTAL CONJUNTOS MOTO-BOMBA - Q= 2,5 M³/S, TUBULÃO AÇO INOX, TUBULÃO HORIZONTAL E VÁLVULA GUILHOTINA</v>
          </cell>
          <cell r="J254">
            <v>9285849.0399999991</v>
          </cell>
        </row>
        <row r="256">
          <cell r="A256" t="str">
            <v>5.2</v>
          </cell>
          <cell r="B256" t="str">
            <v>SISTEMA DE IÇAMENTO PONTE ROLANTE, COMPORTAS FLAP AÇO INOX, STOP LOG, CARRINHOS PLATAFORMAS, ANDAIME PLATAFORMA, E MARCAÇÃO ALTIMÉTRICA</v>
          </cell>
          <cell r="J256">
            <v>2571331.9099999997</v>
          </cell>
        </row>
        <row r="257">
          <cell r="A257" t="str">
            <v>5.2.1</v>
          </cell>
          <cell r="B257" t="str">
            <v>COMP.</v>
          </cell>
          <cell r="C257">
            <v>75</v>
          </cell>
          <cell r="D257" t="str">
            <v>PONTE ROLANTE APOIADA EM VIGA, C/ TROLE P/ DESLOCAMENTO TRANSVERSAL, INCLUSO ELETRIFICAÇÃO LONGITUDINAL, TALHA ELÉTRICA COM CORRENTE (OU CABO DE AÇO) CAPAC. 5.000 KGF, ALTURA DE ELEVAÇÃO 10M, E VÃO (DISTÂNCIA DE ROLAMENTO) DE 6M - FORNECIMENTO E INSTALAÇÃO</v>
          </cell>
          <cell r="E257" t="str">
            <v>UN</v>
          </cell>
          <cell r="F257">
            <v>1</v>
          </cell>
          <cell r="G257">
            <v>294384.78999999998</v>
          </cell>
          <cell r="H257" t="str">
            <v>BDI 2</v>
          </cell>
          <cell r="I257">
            <v>341250.84</v>
          </cell>
          <cell r="J257">
            <v>341250.84</v>
          </cell>
        </row>
        <row r="258">
          <cell r="A258" t="str">
            <v>5.2.2</v>
          </cell>
          <cell r="B258" t="str">
            <v>COMP.</v>
          </cell>
          <cell r="C258">
            <v>76</v>
          </cell>
          <cell r="D258" t="str">
            <v>TRANSPORTE COMERCIAL (DMT=20 KM) E INSTALAÇÃO DA PONTE ROLANTE, EXCLUIDO INST. ELÉTRICAS</v>
          </cell>
          <cell r="E258" t="str">
            <v>UN</v>
          </cell>
          <cell r="F258">
            <v>1</v>
          </cell>
          <cell r="G258">
            <v>43974.060000000005</v>
          </cell>
          <cell r="H258" t="str">
            <v>BDI 1</v>
          </cell>
          <cell r="I258">
            <v>56102.1</v>
          </cell>
          <cell r="J258">
            <v>56102.1</v>
          </cell>
        </row>
        <row r="259">
          <cell r="A259" t="str">
            <v>5.2.3</v>
          </cell>
          <cell r="B259" t="str">
            <v>COMP.</v>
          </cell>
          <cell r="C259">
            <v>147</v>
          </cell>
          <cell r="D259" t="str">
            <v>VÁLVULA DE RETENÇÃO FLANGEADA TIPO PORTINHOLA SIMPLES EM AÇO INOX - FORNECIMENTO E INSTALAÇÃO</v>
          </cell>
          <cell r="E259" t="str">
            <v>UN</v>
          </cell>
          <cell r="F259">
            <v>4</v>
          </cell>
          <cell r="G259">
            <v>126421.7</v>
          </cell>
          <cell r="H259" t="str">
            <v>BDI 1</v>
          </cell>
          <cell r="I259">
            <v>161288.79999999999</v>
          </cell>
          <cell r="J259">
            <v>645155.19999999995</v>
          </cell>
        </row>
        <row r="260">
          <cell r="A260" t="str">
            <v>5.2.4</v>
          </cell>
          <cell r="B260" t="str">
            <v>COMP.</v>
          </cell>
          <cell r="C260">
            <v>78</v>
          </cell>
          <cell r="D260" t="str">
            <v>TRANSPORTE COMERCIAL (DMT=1000 KM) E INSTALAÇÃO DA VÁLVULA DE RETENÇÃO OU FLAP</v>
          </cell>
          <cell r="E260" t="str">
            <v>UN</v>
          </cell>
          <cell r="F260">
            <v>4</v>
          </cell>
          <cell r="G260">
            <v>518.67999999999995</v>
          </cell>
          <cell r="H260" t="str">
            <v>BDI 1</v>
          </cell>
          <cell r="I260">
            <v>661.73</v>
          </cell>
          <cell r="J260">
            <v>2646.92</v>
          </cell>
        </row>
        <row r="261">
          <cell r="A261" t="str">
            <v>5.2.5</v>
          </cell>
          <cell r="B261" t="str">
            <v>COMP.</v>
          </cell>
          <cell r="C261">
            <v>79</v>
          </cell>
          <cell r="D261" t="str">
            <v>CONJUNTO DE COMPORTAS TEMPORÁRIAS TIPO STOP LOG 3160 MM X 300 MM, C/ 2 ALÇAS DE SUSPENSÃO EM AÇO (30 UN), INCLUIDO VIGA PESCADORA PARA MOVIMENTAÇÃO DAS COMPORTAS COM DOIS GANCHOS DE ENGATE E CAPACIDADE 680 KGF, E TALHA MANUAL CAPACIDADE 2500 KGF E ALTURA 5,0 M - FORNECIMENTO E TRANSPORTE (DMT=1000 KM)</v>
          </cell>
          <cell r="E261" t="str">
            <v>UN</v>
          </cell>
          <cell r="F261">
            <v>1</v>
          </cell>
          <cell r="G261">
            <v>158674.56</v>
          </cell>
          <cell r="H261" t="str">
            <v>BDI 2</v>
          </cell>
          <cell r="I261">
            <v>183935.54</v>
          </cell>
          <cell r="J261">
            <v>183935.54</v>
          </cell>
        </row>
        <row r="262">
          <cell r="A262" t="str">
            <v>5.2.6</v>
          </cell>
          <cell r="B262" t="str">
            <v>COMP.</v>
          </cell>
          <cell r="C262">
            <v>149</v>
          </cell>
          <cell r="D262" t="str">
            <v>CARRINHO PLATAFORMA PARA TRANSPORTE DOS RESÍDUOS DA GRADE - FORNECIMENTO</v>
          </cell>
          <cell r="E262" t="str">
            <v>UN</v>
          </cell>
          <cell r="F262">
            <v>8</v>
          </cell>
          <cell r="G262">
            <v>2514.63</v>
          </cell>
          <cell r="H262" t="str">
            <v>BDI 2</v>
          </cell>
          <cell r="I262">
            <v>2914.95</v>
          </cell>
          <cell r="J262">
            <v>23319.599999999999</v>
          </cell>
        </row>
        <row r="263">
          <cell r="A263" t="str">
            <v>5.2.7</v>
          </cell>
          <cell r="B263" t="str">
            <v>COMP.</v>
          </cell>
          <cell r="C263">
            <v>150</v>
          </cell>
          <cell r="D263" t="str">
            <v>REGUA LINIMETRICA/FLUVIOMETRICA PARA CONTROLE ALTIMETRICO EM ALUMINIO, GRAVAÇÃO EM BAIXO RELEVO E PINTURA A MONTANTE E JUSANTE - FORNECIMENTO E INSTALAÇÃO GEORREFERENCIADA</v>
          </cell>
          <cell r="E263" t="str">
            <v>UN</v>
          </cell>
          <cell r="F263">
            <v>1</v>
          </cell>
          <cell r="G263">
            <v>5567.84</v>
          </cell>
          <cell r="H263" t="str">
            <v>BDI 1</v>
          </cell>
          <cell r="I263">
            <v>7103.45</v>
          </cell>
          <cell r="J263">
            <v>7103.45</v>
          </cell>
        </row>
        <row r="264">
          <cell r="A264" t="str">
            <v>5.2.7</v>
          </cell>
          <cell r="B264" t="str">
            <v>MERCADO</v>
          </cell>
          <cell r="C264">
            <v>108</v>
          </cell>
          <cell r="D264" t="str">
            <v>ANDAIME PLATAFORMA ALTURA AJUSTÁVEL E MODULAR COM GUARDA CORPO, RODIZIOS COM FREIOS E COM HASTES ESTABILIZADORAS, ALTURA AJUSTÁVEL ATÉ 5,4 M</v>
          </cell>
          <cell r="E264" t="str">
            <v>UN</v>
          </cell>
          <cell r="F264">
            <v>1</v>
          </cell>
          <cell r="G264">
            <v>9199.9</v>
          </cell>
          <cell r="H264" t="str">
            <v>BDI 2</v>
          </cell>
          <cell r="I264">
            <v>10664.52</v>
          </cell>
          <cell r="J264">
            <v>10664.52</v>
          </cell>
        </row>
        <row r="266">
          <cell r="I266" t="str">
            <v>SUBTOTAL SISTEMA DE IÇAMENTO PONTE ROLANTE, COMPORTAS FLAP AÇO INOX, STOP LOG, CARRINHOS PLATAFORMAS, ANDAIME PLATAFORMA, E MARCAÇÃO ALTIMÉTRICA</v>
          </cell>
          <cell r="J266">
            <v>1270178.17</v>
          </cell>
        </row>
        <row r="268">
          <cell r="A268" t="str">
            <v>5.3</v>
          </cell>
          <cell r="B268" t="str">
            <v>GRADEAMENTO AÇO INOX GROSSEIRO AFAST. 100MM, GRADEAMENTO AÇO INOX FINO AFASTAMENTO 40MM MECANIZADO, BARREIRA DE CONTENÇÃO FLUTUANTE</v>
          </cell>
          <cell r="J268">
            <v>2571331.9099999997</v>
          </cell>
        </row>
        <row r="269">
          <cell r="A269" t="str">
            <v>5.3.1</v>
          </cell>
          <cell r="B269" t="str">
            <v>COMP.</v>
          </cell>
          <cell r="C269">
            <v>80</v>
          </cell>
          <cell r="D269" t="str">
            <v>GRADEAMENTO GROSSEIRO EM AÇO INOX, LARGURA: 2,35 M E ALTURA: 4,55 M, AFASTAMENTO 100 MM ENTRE BARRAS, FIXAÇÃO INCLINADA 45° - FORNECIMENTO E INSTALAÇÃO</v>
          </cell>
          <cell r="E269" t="str">
            <v>UN</v>
          </cell>
          <cell r="F269">
            <v>3</v>
          </cell>
          <cell r="G269">
            <v>20780.310000000001</v>
          </cell>
          <cell r="H269" t="str">
            <v>BDI 1</v>
          </cell>
          <cell r="I269">
            <v>26511.51</v>
          </cell>
          <cell r="J269">
            <v>79534.53</v>
          </cell>
        </row>
        <row r="270">
          <cell r="A270" t="str">
            <v>5.3.2</v>
          </cell>
          <cell r="B270" t="str">
            <v>COMP.</v>
          </cell>
          <cell r="C270">
            <v>81</v>
          </cell>
          <cell r="D270" t="str">
            <v>GRADEAMENTO GROSSEIRO EM AÇO INOX, LARGURA: 2,75 M E ALTURA: 4,55 M, AFASTAMENTO 100 MM ENTRE BARRAS, FIXAÇÃO INCLINADA 45° - FORNECIMENTO E INSTALAÇÃO</v>
          </cell>
          <cell r="E270" t="str">
            <v>UN</v>
          </cell>
          <cell r="F270">
            <v>3</v>
          </cell>
          <cell r="G270">
            <v>24846.03</v>
          </cell>
          <cell r="H270" t="str">
            <v>BDI 1</v>
          </cell>
          <cell r="I270">
            <v>31698.560000000001</v>
          </cell>
          <cell r="J270">
            <v>95095.679999999993</v>
          </cell>
        </row>
        <row r="271">
          <cell r="A271" t="str">
            <v>5.3.3</v>
          </cell>
          <cell r="B271" t="str">
            <v>COMP.</v>
          </cell>
          <cell r="C271">
            <v>82</v>
          </cell>
          <cell r="D271" t="str">
            <v>GRADE MECANIZADA EM AÇO INOX OPERADA POR CABOS E TAMBORES, ACIONAMENTO ÚNICO POR MOTOREDUTOR COM FREIO, INCLUSIVE GRADE FIXA - FORNECIMENTO E INSTALAÇÃO</v>
          </cell>
          <cell r="E271" t="str">
            <v>UN</v>
          </cell>
          <cell r="F271">
            <v>4</v>
          </cell>
          <cell r="G271">
            <v>467294.60000000009</v>
          </cell>
          <cell r="H271" t="str">
            <v>BDI 1</v>
          </cell>
          <cell r="I271">
            <v>596174.44999999995</v>
          </cell>
          <cell r="J271">
            <v>2384697.7999999998</v>
          </cell>
        </row>
        <row r="272">
          <cell r="A272" t="str">
            <v>5.3.4</v>
          </cell>
          <cell r="B272" t="str">
            <v>COMP.</v>
          </cell>
          <cell r="C272">
            <v>83</v>
          </cell>
          <cell r="D272" t="str">
            <v>TRANSPORTE COMERCIAL (DMT=1000 KM) E INSTALAÇÃO DAS GRADES FIXAS (TOTAL DE 11 UNIDADES)</v>
          </cell>
          <cell r="E272" t="str">
            <v>UN</v>
          </cell>
          <cell r="F272">
            <v>1</v>
          </cell>
          <cell r="G272">
            <v>4589.3600000000006</v>
          </cell>
          <cell r="H272" t="str">
            <v>BDI 1</v>
          </cell>
          <cell r="I272">
            <v>5855.1</v>
          </cell>
          <cell r="J272">
            <v>5855.1</v>
          </cell>
        </row>
        <row r="273">
          <cell r="A273" t="str">
            <v>5.3.5</v>
          </cell>
          <cell r="B273" t="str">
            <v>COT</v>
          </cell>
          <cell r="C273">
            <v>78</v>
          </cell>
          <cell r="D273" t="str">
            <v>BARREIRA CONTENÇÃO, MATERIAL LONA POLIÉSTER REVESTIDA DE PVC,TIPO FLUTUANTE, COMPRIMENTO 25 M, APLICAÇÃO PETRÓLEO, ÓLEOS E SEUS DERIVADOS, CARACTERÍSTICAS ADICIONAIS BORDA LIVRE 285MM E SAÍDA 350MM</v>
          </cell>
          <cell r="E273" t="str">
            <v>M</v>
          </cell>
          <cell r="F273">
            <v>30</v>
          </cell>
          <cell r="G273">
            <v>176.82</v>
          </cell>
          <cell r="H273" t="str">
            <v>BDI 2</v>
          </cell>
          <cell r="I273">
            <v>204.96</v>
          </cell>
          <cell r="J273">
            <v>6148.8</v>
          </cell>
        </row>
        <row r="274">
          <cell r="I274" t="str">
            <v>SUBTOTAL GRADEAMENTO AÇO INOX GROSSEIRO AFAST. 100MM, GRADEAMENTO AÇO INOX FINO AFASTAMENTO 40MM MECANIZADO, BARREIRA DE CONTENÇÃO FLUTUANTE</v>
          </cell>
          <cell r="J274">
            <v>2571331.9099999997</v>
          </cell>
        </row>
        <row r="276">
          <cell r="I276" t="str">
            <v>SUBTOTAL INSTALAÇÕES HIDROMECÂNICAS:</v>
          </cell>
          <cell r="J276">
            <v>13127359.119999999</v>
          </cell>
        </row>
        <row r="278">
          <cell r="A278">
            <v>6</v>
          </cell>
          <cell r="B278" t="str">
            <v>INSTALAÇÕES ELÉTRICAS</v>
          </cell>
          <cell r="J278">
            <v>4507402.6099999994</v>
          </cell>
        </row>
        <row r="280">
          <cell r="A280" t="str">
            <v>6.1</v>
          </cell>
          <cell r="B280" t="str">
            <v>ILUMINAÇÃO, TOMADAS E REFRIGERAÇÃO</v>
          </cell>
          <cell r="J280">
            <v>99574.57</v>
          </cell>
        </row>
        <row r="281">
          <cell r="A281" t="str">
            <v>6.1.1</v>
          </cell>
          <cell r="B281" t="str">
            <v>COMP.</v>
          </cell>
          <cell r="C281">
            <v>85</v>
          </cell>
          <cell r="D281" t="str">
            <v>CIRCUITO DE ILUMINAÇÃO EXTERNA DA CASA DE BOMBAS, CONFORME ANTEPROJETO - FORNECIMENTO DE MATERIAIS E INSTALAÇÃO</v>
          </cell>
          <cell r="E281" t="str">
            <v>UN</v>
          </cell>
          <cell r="F281">
            <v>1</v>
          </cell>
          <cell r="G281">
            <v>37864.859999999993</v>
          </cell>
          <cell r="H281" t="str">
            <v>BDI 1</v>
          </cell>
          <cell r="I281">
            <v>48307.98</v>
          </cell>
          <cell r="J281">
            <v>48307.98</v>
          </cell>
        </row>
        <row r="282">
          <cell r="A282" t="str">
            <v>6.1.2</v>
          </cell>
          <cell r="B282" t="str">
            <v>COMP.</v>
          </cell>
          <cell r="C282">
            <v>86</v>
          </cell>
          <cell r="D282" t="str">
            <v>CIRCUITO DE ILUMINAÇÃO E TOMADAS INTERNAS DA CASA DE BOMBAS, CONFORME ANTEPROJETO - FORNECIMENTO DE MATERIAIS E INSTALAÇÃO</v>
          </cell>
          <cell r="E282" t="str">
            <v>UN</v>
          </cell>
          <cell r="F282">
            <v>1</v>
          </cell>
          <cell r="G282">
            <v>21965.9</v>
          </cell>
          <cell r="H282" t="str">
            <v>BDI 1</v>
          </cell>
          <cell r="I282">
            <v>28024.09</v>
          </cell>
          <cell r="J282">
            <v>28024.09</v>
          </cell>
        </row>
        <row r="283">
          <cell r="A283" t="str">
            <v>6.1.3</v>
          </cell>
          <cell r="B283" t="str">
            <v>COMP.</v>
          </cell>
          <cell r="C283">
            <v>87</v>
          </cell>
          <cell r="D283" t="str">
            <v>QUADRO DE DISTRIBUIÇÃO PARA ILUMINAÇÃO E TOMADAS DA CASA DE BOMBAS (CD-01), CONFORME ANTEPROJETO ELÉTRICO - FORNECIMENTO E INSTALAÇÃO</v>
          </cell>
          <cell r="E283" t="str">
            <v>UN</v>
          </cell>
          <cell r="F283">
            <v>1</v>
          </cell>
          <cell r="G283">
            <v>2427.21</v>
          </cell>
          <cell r="H283" t="str">
            <v>BDI 1</v>
          </cell>
          <cell r="I283">
            <v>3096.63</v>
          </cell>
          <cell r="J283">
            <v>3096.63</v>
          </cell>
        </row>
        <row r="284">
          <cell r="A284" t="str">
            <v>6.1.4</v>
          </cell>
          <cell r="B284" t="str">
            <v>SINAPI</v>
          </cell>
          <cell r="C284">
            <v>103250</v>
          </cell>
          <cell r="D284" t="str">
            <v>AR CONDICIONADO SPLIT INVERTER, HI-WALL (PAREDE), 18000 BTU/H, CICLO FRIO - FORNECIMENTO E INSTALAÇÃO. AF_11/2021_PE</v>
          </cell>
          <cell r="E284" t="str">
            <v>UN</v>
          </cell>
          <cell r="F284">
            <v>1</v>
          </cell>
          <cell r="G284" t="str">
            <v>3.773,61</v>
          </cell>
          <cell r="H284" t="str">
            <v>BDI 1</v>
          </cell>
          <cell r="I284">
            <v>4814.37</v>
          </cell>
          <cell r="J284">
            <v>4814.37</v>
          </cell>
        </row>
        <row r="285">
          <cell r="A285" t="str">
            <v>6.1.5</v>
          </cell>
          <cell r="B285" t="str">
            <v>SINAPI</v>
          </cell>
          <cell r="C285">
            <v>103261</v>
          </cell>
          <cell r="D285" t="str">
            <v>AR CONDICIONADO SPLIT INVERTER, PISO TETO, 36000 BTU/H, CICLO FRIO - FORNECIMENTO E INSTALAÇÃO. AF_11/2021_PSE</v>
          </cell>
          <cell r="E285" t="str">
            <v>UN</v>
          </cell>
          <cell r="F285">
            <v>1</v>
          </cell>
          <cell r="G285" t="str">
            <v>12.017,17</v>
          </cell>
          <cell r="H285" t="str">
            <v>BDI 1</v>
          </cell>
          <cell r="I285">
            <v>15331.5</v>
          </cell>
          <cell r="J285">
            <v>15331.5</v>
          </cell>
        </row>
        <row r="286">
          <cell r="I286" t="str">
            <v>SUBTOTAL ILUMINAÇÃO, TOMADAS E REFRIGERAÇÃO</v>
          </cell>
          <cell r="J286">
            <v>99574.57</v>
          </cell>
        </row>
        <row r="288">
          <cell r="A288" t="str">
            <v>6.2</v>
          </cell>
          <cell r="B288" t="str">
            <v>CIRCUITO DE FORÇA, INCLUINDO QGBT, CCM COM INVERSOR, QTA QDG, GERADORES (COBERTURA, PISO, TANQUE E BACIA DE CONTENÇÃO) E CORRELATOS</v>
          </cell>
          <cell r="J288">
            <v>77239.360000000001</v>
          </cell>
        </row>
        <row r="289">
          <cell r="A289" t="str">
            <v>6.2.1</v>
          </cell>
          <cell r="B289" t="str">
            <v>COMP.</v>
          </cell>
          <cell r="C289">
            <v>88</v>
          </cell>
          <cell r="D289" t="str">
            <v>CIRCUITO DE FORÇA P/ ALIMENTAÇÃO DOS MOTORES DAS MOTOBOMBAS, CONFORME ANTEPROJETO - FORNECIMENTO DE MATERIAIS E INSTALAÇÃO</v>
          </cell>
          <cell r="E289" t="str">
            <v>UN</v>
          </cell>
          <cell r="F289">
            <v>1</v>
          </cell>
          <cell r="G289">
            <v>136336.1</v>
          </cell>
          <cell r="H289" t="str">
            <v>BDI 1</v>
          </cell>
          <cell r="I289">
            <v>173937.59</v>
          </cell>
          <cell r="J289">
            <v>173937.59</v>
          </cell>
        </row>
        <row r="290">
          <cell r="A290" t="str">
            <v>6.2.2</v>
          </cell>
          <cell r="B290" t="str">
            <v>COMP.</v>
          </cell>
          <cell r="C290">
            <v>89</v>
          </cell>
          <cell r="D290" t="str">
            <v>QUADRO DE COMANDO DE MOTORES ELÉTRICOS (CCM), CONFORME ANTEPROJETO ELÉTRICO - FORNECIMENTO E INSTALAÇÃO</v>
          </cell>
          <cell r="E290" t="str">
            <v>UN</v>
          </cell>
          <cell r="F290">
            <v>4</v>
          </cell>
          <cell r="G290">
            <v>212786.43</v>
          </cell>
          <cell r="H290" t="str">
            <v>BDI 2</v>
          </cell>
          <cell r="I290">
            <v>246662.02</v>
          </cell>
          <cell r="J290">
            <v>986648.08</v>
          </cell>
        </row>
        <row r="291">
          <cell r="A291" t="str">
            <v>6.2.3</v>
          </cell>
          <cell r="B291" t="str">
            <v>COMP.</v>
          </cell>
          <cell r="C291">
            <v>90</v>
          </cell>
          <cell r="D291" t="str">
            <v>QUADRO DE DISTRIBUIÇÃO GERAL (QDG) DO CIRCUITO DE FORÇA DOS MOTORES, CONFORME ANTEPROJETO - FORNECIMENTO E INSTALAÇÃO</v>
          </cell>
          <cell r="E291" t="str">
            <v>UN</v>
          </cell>
          <cell r="F291">
            <v>1</v>
          </cell>
          <cell r="G291">
            <v>160849.07999999999</v>
          </cell>
          <cell r="H291" t="str">
            <v>BDI 2</v>
          </cell>
          <cell r="I291">
            <v>186456.25</v>
          </cell>
          <cell r="J291">
            <v>186456.25</v>
          </cell>
        </row>
        <row r="292">
          <cell r="A292" t="str">
            <v>6.2.4</v>
          </cell>
          <cell r="B292" t="str">
            <v>COMP.</v>
          </cell>
          <cell r="C292">
            <v>43</v>
          </cell>
          <cell r="D292" t="str">
            <v>QUADRO DE TRANSFERÊNCIA AUTOMÁTICO CONFORME ANTEPROJETO ELÉTRICO E MEMORIAL DESCRITIVO - FORNECIMENTO E INSTALAÇÃO</v>
          </cell>
          <cell r="E292" t="str">
            <v>UN</v>
          </cell>
          <cell r="F292">
            <v>1</v>
          </cell>
          <cell r="G292">
            <v>325037.96000000002</v>
          </cell>
          <cell r="H292" t="str">
            <v>BDI 2</v>
          </cell>
          <cell r="I292">
            <v>376784</v>
          </cell>
          <cell r="J292">
            <v>376784</v>
          </cell>
        </row>
        <row r="293">
          <cell r="A293" t="str">
            <v>6.2.5</v>
          </cell>
          <cell r="B293" t="str">
            <v>COMP.</v>
          </cell>
          <cell r="C293">
            <v>95</v>
          </cell>
          <cell r="D293" t="str">
            <v>GERADOR A DIESEL 650 KVA E CAPACIDADE P/ 500 LITROS DE COMBUSTÍVEL – FORNECIMENTO E INSTALAÇÃO</v>
          </cell>
          <cell r="E293" t="str">
            <v>UN</v>
          </cell>
          <cell r="F293">
            <v>2</v>
          </cell>
          <cell r="G293">
            <v>648051.24</v>
          </cell>
          <cell r="H293" t="str">
            <v>BDI 2</v>
          </cell>
          <cell r="I293">
            <v>751220.99</v>
          </cell>
          <cell r="J293">
            <v>1502441.98</v>
          </cell>
        </row>
        <row r="294">
          <cell r="A294" t="str">
            <v>6.2.6</v>
          </cell>
          <cell r="B294" t="str">
            <v>COMP.</v>
          </cell>
          <cell r="C294">
            <v>148</v>
          </cell>
          <cell r="D294" t="str">
            <v>COMANDO, FORÇA, PROTEÇÃO E AUTOMAÇÃO DE GRADE MECANIZADA - FORNECIMENTO E INSTALAÇÃO</v>
          </cell>
          <cell r="E294" t="str">
            <v>UN</v>
          </cell>
          <cell r="F294">
            <v>4</v>
          </cell>
          <cell r="G294">
            <v>15135.479999999998</v>
          </cell>
          <cell r="H294" t="str">
            <v>BDI 1</v>
          </cell>
          <cell r="I294">
            <v>19309.84</v>
          </cell>
          <cell r="J294">
            <v>77239.360000000001</v>
          </cell>
        </row>
        <row r="295">
          <cell r="A295" t="str">
            <v>6.2.7</v>
          </cell>
          <cell r="B295" t="str">
            <v>MERCADO</v>
          </cell>
          <cell r="C295">
            <v>110</v>
          </cell>
          <cell r="D295" t="str">
            <v>TANQUE IBC 1000 LITROS GRADEADO COM PALETE DE CONTENÇÃO 1000 L</v>
          </cell>
          <cell r="E295" t="str">
            <v>UN</v>
          </cell>
          <cell r="F295">
            <v>1</v>
          </cell>
          <cell r="G295">
            <v>3585.77</v>
          </cell>
          <cell r="H295" t="str">
            <v>BDI 2</v>
          </cell>
          <cell r="I295">
            <v>4156.62</v>
          </cell>
          <cell r="J295">
            <v>4156.62</v>
          </cell>
        </row>
        <row r="296">
          <cell r="I296" t="str">
            <v>SUBTOTAL CIRCUITO DE FORÇA, INCLUINDO QGBT, CCM COM INVERSOR, QTA QDG, GERADORES (COBERTURA, PISO, TANQUE E BACIA DE CONTENÇÃO) E CORRELATOS</v>
          </cell>
          <cell r="J296">
            <v>3307663.88</v>
          </cell>
        </row>
        <row r="298">
          <cell r="A298" t="str">
            <v>6.3</v>
          </cell>
          <cell r="B298" t="str">
            <v>COMANDO, TELEMETRIA, INSTRUMENTAÇÃO, AUTOMAÇÃO E CORRELATOS</v>
          </cell>
          <cell r="J298">
            <v>153938.99</v>
          </cell>
        </row>
        <row r="299">
          <cell r="A299" t="str">
            <v>6.3.1</v>
          </cell>
          <cell r="B299" t="str">
            <v>COMP.</v>
          </cell>
          <cell r="C299">
            <v>92</v>
          </cell>
          <cell r="D299" t="str">
            <v>CIRCUITO DE COMANDO E TELEMETRIA E SENSORES ULTRASSÔNICOS DE NÍVEL -  FORNECIMENTO DE MATERIAIS E INSTALAÇÃO</v>
          </cell>
          <cell r="E299" t="str">
            <v>UN</v>
          </cell>
          <cell r="F299">
            <v>5</v>
          </cell>
          <cell r="G299">
            <v>5423.74</v>
          </cell>
          <cell r="H299" t="str">
            <v>BDI 1</v>
          </cell>
          <cell r="I299">
            <v>6919.6</v>
          </cell>
          <cell r="J299">
            <v>34598</v>
          </cell>
        </row>
        <row r="300">
          <cell r="A300" t="str">
            <v>6.3.2</v>
          </cell>
          <cell r="B300" t="str">
            <v>COMP.</v>
          </cell>
          <cell r="C300">
            <v>44</v>
          </cell>
          <cell r="D300" t="str">
            <v>PAINEL DE AUTOMAÇÃO (PAC) E TELEMETRIA INCLUINDO CONTROLADOR LÓGICO PROGRAMÁVEL CONFORME ANTEPROJETO ELÉTRICO E MEMORIAL DESCRITIVO - FORNECIMENTO</v>
          </cell>
          <cell r="E300" t="str">
            <v>UN</v>
          </cell>
          <cell r="F300">
            <v>1</v>
          </cell>
          <cell r="G300">
            <v>102951.17</v>
          </cell>
          <cell r="H300" t="str">
            <v>BDI 2</v>
          </cell>
          <cell r="I300">
            <v>119340.99</v>
          </cell>
          <cell r="J300">
            <v>119340.99</v>
          </cell>
        </row>
        <row r="301">
          <cell r="I301" t="str">
            <v>SUBTOTAL COMANDO, TELEMETRIA, INSTRUMENTAÇÃO, AUTOMAÇÃO E CORRELATOS</v>
          </cell>
          <cell r="J301">
            <v>153938.99</v>
          </cell>
        </row>
        <row r="303">
          <cell r="A303" t="str">
            <v>6.4</v>
          </cell>
          <cell r="B303" t="str">
            <v>ENTRADA DE ENERGIA, SUBESTAÇÃO (TRANSFORMADOR, DISJUNTOR, ETC), EXTENSÃO DE REDE MT COM DUPLA ALIMENTAÇÃO, CIRCUITO MT PRÓPRIO E CORRELATOS</v>
          </cell>
          <cell r="J303">
            <v>946225.16999999993</v>
          </cell>
        </row>
        <row r="304">
          <cell r="A304" t="str">
            <v>6.4.1</v>
          </cell>
          <cell r="B304" t="str">
            <v>COMP.</v>
          </cell>
          <cell r="C304">
            <v>93</v>
          </cell>
          <cell r="D304" t="str">
            <v>CIRCUITO DA SUBESTAÇÃO E ENTRADA DE ENERGIA MT, EXCETO EQUIPAMENTOS - FORNECIMENTO DE MATERIAIS E INSTALAÇÃO</v>
          </cell>
          <cell r="E304" t="str">
            <v>UN</v>
          </cell>
          <cell r="F304">
            <v>1</v>
          </cell>
          <cell r="G304">
            <v>172165.50999999998</v>
          </cell>
          <cell r="H304" t="str">
            <v>BDI 1</v>
          </cell>
          <cell r="I304">
            <v>219648.75</v>
          </cell>
          <cell r="J304">
            <v>219648.75</v>
          </cell>
        </row>
        <row r="305">
          <cell r="A305" t="str">
            <v>6.4.2</v>
          </cell>
          <cell r="B305" t="str">
            <v>COMP.</v>
          </cell>
          <cell r="C305">
            <v>94</v>
          </cell>
          <cell r="D305" t="str">
            <v>EXTENSÃO DE REDE MT PARA RAMAL DE ENTRADA - FORNECIMENTO DE MATERIAIS E INSTALAÇÃO</v>
          </cell>
          <cell r="E305" t="str">
            <v>UN</v>
          </cell>
          <cell r="F305">
            <v>1</v>
          </cell>
          <cell r="G305">
            <v>402255.65</v>
          </cell>
          <cell r="H305" t="str">
            <v>BDI 1</v>
          </cell>
          <cell r="I305">
            <v>513197.75</v>
          </cell>
          <cell r="J305">
            <v>513197.75</v>
          </cell>
        </row>
        <row r="306">
          <cell r="A306" t="str">
            <v>6.4.3</v>
          </cell>
          <cell r="B306" t="str">
            <v>COMP.</v>
          </cell>
          <cell r="C306">
            <v>115</v>
          </cell>
          <cell r="D306" t="str">
            <v>PAINEL DE MEDIA TENSÃO GAMA SM6 IP - 3X, 23,1 KV / 630 A / 16 KA, COM 02 MÓDULO COMPACTO ISOL GÁS COM FUNÇÃO LINHA OU LIGAÇÃO, MODULO COMPACTO ISOL GÁS COM FUNÇÃO DE MEDIÇAO E MODULO COMPACTO ISOL GÁS COM FUNÇÃO DISJUNTOR DE MT - FORNECIMENTO</v>
          </cell>
          <cell r="E306" t="str">
            <v>UN</v>
          </cell>
          <cell r="F306">
            <v>1</v>
          </cell>
          <cell r="G306">
            <v>31730.799999999999</v>
          </cell>
          <cell r="H306" t="str">
            <v>BDI 2</v>
          </cell>
          <cell r="I306">
            <v>36782.339999999997</v>
          </cell>
          <cell r="J306">
            <v>36782.339999999997</v>
          </cell>
        </row>
        <row r="307">
          <cell r="A307" t="str">
            <v>6.4.4</v>
          </cell>
          <cell r="B307" t="str">
            <v>COMP.</v>
          </cell>
          <cell r="C307">
            <v>116</v>
          </cell>
          <cell r="D307" t="str">
            <v>TRANSFORMADOR TRIFASICO DE DISTRIBUICAO, POTENCIA DE 1500 KVA, TENSAO NOMINAL DE 15 KV, TENSAO SECUNDARIA DE 220/127V, EM OLEO ISOLANTE TIPO MINERAL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FORNECIMENTO</v>
          </cell>
          <cell r="E307" t="str">
            <v>UN</v>
          </cell>
          <cell r="F307">
            <v>1</v>
          </cell>
          <cell r="G307">
            <v>152343.28</v>
          </cell>
          <cell r="H307" t="str">
            <v>BDI 2</v>
          </cell>
          <cell r="I307">
            <v>176596.33</v>
          </cell>
          <cell r="J307">
            <v>176596.33</v>
          </cell>
        </row>
        <row r="308">
          <cell r="I308" t="str">
            <v>SUBTOTAL ENTRADA DE ENERGIA, SUBESTAÇÃO (TRANSFORMADOR, DISJUNTOR, ETC), EXTENSÃO DE REDE MT COM DUPLA ALIMENTAÇÃO, CIRCUITO MT PRÓPRIO E CORRELATOS</v>
          </cell>
          <cell r="J308">
            <v>946225.16999999993</v>
          </cell>
        </row>
        <row r="310">
          <cell r="I310" t="str">
            <v>SUBTOTAL INSTALAÇÕES ELÉTRICAS</v>
          </cell>
          <cell r="J310">
            <v>4507402.6099999994</v>
          </cell>
        </row>
        <row r="312">
          <cell r="A312">
            <v>7</v>
          </cell>
          <cell r="B312" t="str">
            <v>SISTEMAS DE PROTEÇÃO E SEGURANÇA</v>
          </cell>
          <cell r="J312">
            <v>11566.03</v>
          </cell>
        </row>
        <row r="314">
          <cell r="A314" t="str">
            <v>7.1</v>
          </cell>
          <cell r="B314" t="str">
            <v>PPCI - PLANO DE PREVENÇÃO CONTRA INCÊNDIO</v>
          </cell>
          <cell r="J314">
            <v>2852.44</v>
          </cell>
        </row>
        <row r="315">
          <cell r="A315" t="str">
            <v>7.1.1</v>
          </cell>
          <cell r="B315" t="str">
            <v>COMP.</v>
          </cell>
          <cell r="C315">
            <v>119</v>
          </cell>
          <cell r="D315" t="str">
            <v>SISTEMAS DE COMBATE À INCÊNDIO PREVISTOS NO PLANO DE PROTEÇÃO CONTRA INCÊNDIOS (PPCI) - FORNECIMENTO DE MATERIAIS E INSTALAÇÃO</v>
          </cell>
          <cell r="E315" t="str">
            <v>UN</v>
          </cell>
          <cell r="F315">
            <v>1</v>
          </cell>
          <cell r="G315">
            <v>1596.45</v>
          </cell>
          <cell r="H315" t="str">
            <v>BDI 1</v>
          </cell>
          <cell r="I315">
            <v>2036.75</v>
          </cell>
          <cell r="J315">
            <v>2036.75</v>
          </cell>
        </row>
        <row r="316">
          <cell r="A316" t="str">
            <v>7.1.2</v>
          </cell>
          <cell r="B316" t="str">
            <v>COMP.</v>
          </cell>
          <cell r="C316">
            <v>120</v>
          </cell>
          <cell r="D316" t="str">
            <v>TREINAMENTO E CURSO DE CAPACITAÇÃO PARA TRÊS PESSOAS OU MAIS (UMA TURMA)</v>
          </cell>
          <cell r="E316" t="str">
            <v>UN</v>
          </cell>
          <cell r="F316">
            <v>1</v>
          </cell>
          <cell r="G316">
            <v>639.36</v>
          </cell>
          <cell r="H316" t="str">
            <v>BDI 1</v>
          </cell>
          <cell r="I316">
            <v>815.69</v>
          </cell>
          <cell r="J316">
            <v>815.69</v>
          </cell>
        </row>
        <row r="317">
          <cell r="I317" t="str">
            <v>SUBTOTAL PPCI - PLANO DE PREVENÇÃO CONTRA INCÊNDIO</v>
          </cell>
          <cell r="J317">
            <v>2852.44</v>
          </cell>
        </row>
        <row r="319">
          <cell r="A319" t="str">
            <v>7.2</v>
          </cell>
          <cell r="B319" t="str">
            <v>SPDA - SISTEMA DE PROTEÇÃO CONTRA DESCARGAS ATMOSFÉRICAS</v>
          </cell>
          <cell r="J319">
            <v>8713.59</v>
          </cell>
        </row>
        <row r="320">
          <cell r="A320" t="str">
            <v>7.2.1</v>
          </cell>
          <cell r="B320" t="str">
            <v>COMP.</v>
          </cell>
          <cell r="C320">
            <v>121</v>
          </cell>
          <cell r="D320" t="str">
            <v>SISTEMA DE PROTEÇÃO CONTRA DESCARGAS ATMOSFÉRICAS (SPDA) E ATERRAMENTO - FORNECIMENTO DE MATERIAIS E INSTALAÇÃO</v>
          </cell>
          <cell r="E320" t="str">
            <v>UN</v>
          </cell>
          <cell r="F320">
            <v>1</v>
          </cell>
          <cell r="G320">
            <v>6829.91</v>
          </cell>
          <cell r="H320" t="str">
            <v>BDI 1</v>
          </cell>
          <cell r="I320">
            <v>8713.59</v>
          </cell>
          <cell r="J320">
            <v>8713.59</v>
          </cell>
        </row>
        <row r="321">
          <cell r="I321" t="str">
            <v>SUBTOTAL SPDA - SISTEMA DE PROTEÇÃO CONTRA DESCARGAS ATMOSFÉRICAS</v>
          </cell>
          <cell r="J321">
            <v>8713.59</v>
          </cell>
        </row>
        <row r="323">
          <cell r="I323" t="str">
            <v>SUBTOTAL PPCI - PLANO DE PREVENÇÃO CONTRA INCÊNDIO</v>
          </cell>
          <cell r="J323">
            <v>11566.03</v>
          </cell>
        </row>
        <row r="325">
          <cell r="A325">
            <v>8</v>
          </cell>
          <cell r="B325" t="str">
            <v>CANAL DE COMPORTA DE DESCARGA POR GRAVIDADE - BYPASS</v>
          </cell>
          <cell r="J325">
            <v>3098717.0000000005</v>
          </cell>
        </row>
        <row r="327">
          <cell r="A327" t="str">
            <v>8.1</v>
          </cell>
          <cell r="B327" t="str">
            <v>LIMPEZA DO TERRENO</v>
          </cell>
          <cell r="J327">
            <v>59299.15</v>
          </cell>
        </row>
        <row r="328">
          <cell r="A328" t="str">
            <v>8.1.1</v>
          </cell>
          <cell r="B328" t="str">
            <v>SINAPI</v>
          </cell>
          <cell r="C328">
            <v>98525</v>
          </cell>
          <cell r="D328" t="str">
            <v>LIMPEZA MECANIZADA DE CAMADA VEGETAL, VEGETAÇÃO E PEQUENAS ÁRVORES (DIÂMETRO DE TRONCO MENOR QUE 0,20 M), COM TRATOR DE ESTEIRAS. AF_03/2024</v>
          </cell>
          <cell r="E328" t="str">
            <v>M2</v>
          </cell>
          <cell r="F328">
            <v>944.99999999999989</v>
          </cell>
          <cell r="G328" t="str">
            <v>0,66</v>
          </cell>
          <cell r="H328" t="str">
            <v>BDI 1</v>
          </cell>
          <cell r="I328">
            <v>0.84</v>
          </cell>
          <cell r="J328">
            <v>793.8</v>
          </cell>
        </row>
        <row r="329">
          <cell r="A329" t="str">
            <v>8.1.2</v>
          </cell>
          <cell r="B329" t="str">
            <v>SINAPI</v>
          </cell>
          <cell r="C329">
            <v>100575</v>
          </cell>
          <cell r="D329" t="str">
            <v>REGULARIZAÇÃO DE SUPERFÍCIES COM MOTONIVELADORA. AF_11/2019</v>
          </cell>
          <cell r="E329" t="str">
            <v>M2</v>
          </cell>
          <cell r="F329">
            <v>1350</v>
          </cell>
          <cell r="G329" t="str">
            <v>0,14</v>
          </cell>
          <cell r="H329" t="str">
            <v>BDI 1</v>
          </cell>
          <cell r="I329">
            <v>0.17</v>
          </cell>
          <cell r="J329">
            <v>229.5</v>
          </cell>
        </row>
        <row r="330">
          <cell r="A330" t="str">
            <v>8.1.3</v>
          </cell>
          <cell r="B330" t="str">
            <v>COMP.</v>
          </cell>
          <cell r="C330">
            <v>3</v>
          </cell>
          <cell r="D330" t="str">
            <v>CARGA, TRANSPORTE C/ CAMINHÃO BASCULANTE 10M3, DESCARGA E ESPALHAMENTO DE MATERIAL EM BOTA-FORA, DMT=15,3 KM</v>
          </cell>
          <cell r="E330" t="str">
            <v>M3</v>
          </cell>
          <cell r="F330">
            <v>695.25</v>
          </cell>
          <cell r="G330">
            <v>65.7</v>
          </cell>
          <cell r="H330" t="str">
            <v>BDI 1</v>
          </cell>
          <cell r="I330">
            <v>83.82</v>
          </cell>
          <cell r="J330">
            <v>58275.85</v>
          </cell>
        </row>
        <row r="331">
          <cell r="I331" t="str">
            <v>SUBTOTAL LIMPEZA DO TERRENO</v>
          </cell>
          <cell r="J331">
            <v>59299.15</v>
          </cell>
        </row>
        <row r="333">
          <cell r="A333" t="str">
            <v>8.2</v>
          </cell>
          <cell r="B333" t="str">
            <v>LOCAÇÃO DA OBRA</v>
          </cell>
          <cell r="J333">
            <v>6496.88</v>
          </cell>
        </row>
        <row r="334">
          <cell r="A334" t="str">
            <v>8.2.1</v>
          </cell>
          <cell r="B334" t="str">
            <v>ORSE</v>
          </cell>
          <cell r="C334">
            <v>3099</v>
          </cell>
          <cell r="D334" t="str">
            <v>EQUIPE DE TOPOGRAFIA PARA LOCAÇÃO DE PONTO TOPOGRÁFICO</v>
          </cell>
          <cell r="E334" t="str">
            <v>DIA</v>
          </cell>
          <cell r="F334">
            <v>4</v>
          </cell>
          <cell r="G334">
            <v>948.6</v>
          </cell>
          <cell r="H334" t="str">
            <v>BDI 1</v>
          </cell>
          <cell r="I334">
            <v>1210.22</v>
          </cell>
          <cell r="J334">
            <v>4840.88</v>
          </cell>
        </row>
        <row r="335">
          <cell r="A335" t="str">
            <v>8.2.2</v>
          </cell>
          <cell r="B335" t="str">
            <v>ORSE</v>
          </cell>
          <cell r="C335">
            <v>50</v>
          </cell>
          <cell r="D335" t="str">
            <v>LOCAÇÃO CONVENCIONAL DE OBRA</v>
          </cell>
          <cell r="E335" t="str">
            <v>M2</v>
          </cell>
          <cell r="F335">
            <v>150</v>
          </cell>
          <cell r="G335">
            <v>8.66</v>
          </cell>
          <cell r="H335" t="str">
            <v>BDI 1</v>
          </cell>
          <cell r="I335">
            <v>11.04</v>
          </cell>
          <cell r="J335">
            <v>1656</v>
          </cell>
        </row>
        <row r="336">
          <cell r="I336" t="str">
            <v>SUBTOTAL LOCAÇÃO DA OBRA</v>
          </cell>
          <cell r="J336">
            <v>6496.88</v>
          </cell>
        </row>
        <row r="338">
          <cell r="A338" t="str">
            <v>8.3</v>
          </cell>
          <cell r="B338" t="str">
            <v xml:space="preserve">TERRAPLANAGEM </v>
          </cell>
          <cell r="J338">
            <v>388654.22000000003</v>
          </cell>
        </row>
        <row r="339">
          <cell r="A339" t="str">
            <v>8.3.1</v>
          </cell>
          <cell r="B339" t="str">
            <v>COMP.</v>
          </cell>
          <cell r="C339">
            <v>21</v>
          </cell>
          <cell r="D339" t="str">
            <v>LASTRO DE RACHÃO 20 CM, INCLUÍDO TRANSPORTE DA PEDREIRA (DMT=38,2 KM), LANÇAMENTO E ESPALHAMENTO</v>
          </cell>
          <cell r="E339" t="str">
            <v>M3</v>
          </cell>
          <cell r="F339">
            <v>50</v>
          </cell>
          <cell r="G339">
            <v>208.62</v>
          </cell>
          <cell r="H339" t="str">
            <v>BDI 1</v>
          </cell>
          <cell r="I339">
            <v>266.14999999999998</v>
          </cell>
          <cell r="J339">
            <v>13307.5</v>
          </cell>
        </row>
        <row r="340">
          <cell r="A340" t="str">
            <v>8.3.2</v>
          </cell>
          <cell r="B340" t="str">
            <v>COMP.</v>
          </cell>
          <cell r="C340">
            <v>124</v>
          </cell>
          <cell r="D340" t="str">
            <v>ESCORAMENTO CONTÍNUO DA VALA DO BYPASS COM ESTACAS-PRANCHA EM PERFIL METÁLICO 0,4 X 6,0 M - ALUGUEL (3 MESES), CRAVAÇÃO C/ ESCAVADEIRA E RETIRADA C/ GUINDASTE</v>
          </cell>
          <cell r="E340" t="str">
            <v>M2</v>
          </cell>
          <cell r="F340">
            <v>94.320000000000007</v>
          </cell>
          <cell r="G340">
            <v>593.99</v>
          </cell>
          <cell r="H340" t="str">
            <v>BDI 1</v>
          </cell>
          <cell r="I340">
            <v>757.81</v>
          </cell>
          <cell r="J340">
            <v>71476.63</v>
          </cell>
        </row>
        <row r="341">
          <cell r="A341" t="str">
            <v>8.3.3</v>
          </cell>
          <cell r="B341" t="str">
            <v>COMP.</v>
          </cell>
          <cell r="C341">
            <v>25</v>
          </cell>
          <cell r="D341" t="str">
            <v>ESCAVAÇÃO MÊCANICA A CÉU ABERTO COM SOLO DE 1º E 2º CATEGORIA C/ ESCAVADEIRA HIDRÁULICA, INCLUIDO CARGA E DESCARGA DO MATERIAL ESCAVADO P/ BOTA-FORA (DMT=15,3 KM)</v>
          </cell>
          <cell r="E341" t="str">
            <v>M3</v>
          </cell>
          <cell r="F341">
            <v>2432.61</v>
          </cell>
          <cell r="G341">
            <v>94.18</v>
          </cell>
          <cell r="H341" t="str">
            <v>BDI 1</v>
          </cell>
          <cell r="I341">
            <v>120.15</v>
          </cell>
          <cell r="J341">
            <v>292278.09000000003</v>
          </cell>
        </row>
        <row r="342">
          <cell r="A342" t="str">
            <v>8.3.4</v>
          </cell>
          <cell r="B342" t="str">
            <v>COTAÇÃO</v>
          </cell>
          <cell r="C342">
            <v>0</v>
          </cell>
          <cell r="D342" t="str">
            <v>ALUGUEL DE MARTELO VIBRATÓRIO</v>
          </cell>
          <cell r="E342" t="str">
            <v>DIA</v>
          </cell>
          <cell r="F342">
            <v>10</v>
          </cell>
          <cell r="G342">
            <v>1000</v>
          </cell>
          <cell r="H342" t="str">
            <v>BDI 2</v>
          </cell>
          <cell r="I342">
            <v>1159.2</v>
          </cell>
          <cell r="J342">
            <v>11592</v>
          </cell>
        </row>
        <row r="343">
          <cell r="I343" t="str">
            <v xml:space="preserve">SUBTOTAL TERRAPLANAGEM </v>
          </cell>
          <cell r="J343">
            <v>388654.22000000003</v>
          </cell>
        </row>
        <row r="345">
          <cell r="A345" t="str">
            <v>8.4</v>
          </cell>
          <cell r="B345" t="str">
            <v>RECONFORMAÇÃO DE VALA A JUSANTE</v>
          </cell>
          <cell r="J345">
            <v>194117.06</v>
          </cell>
        </row>
        <row r="346">
          <cell r="A346" t="str">
            <v>8.4.1</v>
          </cell>
          <cell r="B346" t="str">
            <v>SINAPI</v>
          </cell>
          <cell r="C346">
            <v>98525</v>
          </cell>
          <cell r="D346" t="str">
            <v>LIMPEZA MECANIZADA DE CAMADA VEGETAL, VEGETAÇÃO E PEQUENAS ÁRVORES (DIÂMETRO DE TRONCO MENOR QUE 0,20 M), COM TRATOR DE ESTEIRAS. AF_03/2024</v>
          </cell>
          <cell r="E346" t="str">
            <v>M2</v>
          </cell>
          <cell r="F346">
            <v>114</v>
          </cell>
          <cell r="G346" t="str">
            <v>0,66</v>
          </cell>
          <cell r="H346" t="str">
            <v>BDI 1</v>
          </cell>
          <cell r="I346">
            <v>0.84</v>
          </cell>
          <cell r="J346">
            <v>95.76</v>
          </cell>
        </row>
        <row r="347">
          <cell r="A347" t="str">
            <v>8.4.2</v>
          </cell>
          <cell r="B347" t="str">
            <v>SINAPI</v>
          </cell>
          <cell r="C347">
            <v>100575</v>
          </cell>
          <cell r="D347" t="str">
            <v>REGULARIZAÇÃO DE SUPERFÍCIES COM MOTONIVELADORA. AF_11/2019</v>
          </cell>
          <cell r="E347" t="str">
            <v>M2</v>
          </cell>
          <cell r="F347">
            <v>456</v>
          </cell>
          <cell r="G347" t="str">
            <v>0,14</v>
          </cell>
          <cell r="H347" t="str">
            <v>BDI 2</v>
          </cell>
          <cell r="I347">
            <v>0.16</v>
          </cell>
          <cell r="J347">
            <v>72.959999999999994</v>
          </cell>
        </row>
        <row r="348">
          <cell r="A348" t="str">
            <v>8.4.3</v>
          </cell>
          <cell r="B348" t="str">
            <v>COMP.</v>
          </cell>
          <cell r="C348">
            <v>135</v>
          </cell>
          <cell r="D348" t="str">
            <v>ESCAVAÇÃO SUBMERSA PARA ABERTURA E RECONFORMAÇÃO DA VALA AFLUENTE À CASA DE BOMBAS COM PÁ CARREGADEIRA SOBRE RODAS E ESCAVADEIRA HIDRÁULICA SOBRE ESTEIRAS C/ GARRA GIRATÓRIA COM MANDÍBULA, LARGURA DA VALA 8,7 M E TALUDE 1:1,5, INCLUIDO CARGA E TRANSPORTE PARA BOTA-FORA DMT=15,3 KM</v>
          </cell>
          <cell r="E348" t="str">
            <v>M3</v>
          </cell>
          <cell r="F348">
            <v>1077.9100000000001</v>
          </cell>
          <cell r="G348">
            <v>141.04</v>
          </cell>
          <cell r="H348" t="str">
            <v>BDI 1</v>
          </cell>
          <cell r="I348">
            <v>179.93</v>
          </cell>
          <cell r="J348">
            <v>193948.34</v>
          </cell>
        </row>
        <row r="349">
          <cell r="A349" t="str">
            <v>8.4.4</v>
          </cell>
          <cell r="B349" t="str">
            <v>COMP.</v>
          </cell>
          <cell r="C349">
            <v>21</v>
          </cell>
          <cell r="D349" t="str">
            <v>LASTRO DE RACHÃO 20 CM, INCLUÍDO TRANSPORTE DA PEDREIRA (DMT=38,2 KM), LANÇAMENTO E ESPALHAMENTO</v>
          </cell>
          <cell r="E349" t="str">
            <v>M3</v>
          </cell>
          <cell r="F349">
            <v>66.12</v>
          </cell>
          <cell r="G349">
            <v>208.62</v>
          </cell>
          <cell r="H349" t="str">
            <v>BDI 1</v>
          </cell>
          <cell r="I349">
            <v>266.14999999999998</v>
          </cell>
          <cell r="J349">
            <v>17597.830000000002</v>
          </cell>
        </row>
        <row r="350">
          <cell r="I350" t="str">
            <v>SUBTOTAL RECONFORMAÇÃO DE VALA A JUSANTE</v>
          </cell>
          <cell r="J350">
            <v>194117.06</v>
          </cell>
        </row>
        <row r="352">
          <cell r="A352" t="str">
            <v>8.5</v>
          </cell>
          <cell r="B352" t="str">
            <v>FUNDAÇÕES</v>
          </cell>
          <cell r="J352">
            <v>217779.20000000001</v>
          </cell>
        </row>
        <row r="353">
          <cell r="A353" t="str">
            <v>8.5.1</v>
          </cell>
          <cell r="B353" t="str">
            <v>COMP.</v>
          </cell>
          <cell r="C353">
            <v>31</v>
          </cell>
          <cell r="D353" t="str">
            <v>FORNECIMENTO E CRAVAÇÃO DE ESTACA PRÉ-MOLDADA DE CONCRETO, SEÇÃO QUADRADA, CAPACIDADE DE 50 E 75 TON</v>
          </cell>
          <cell r="E353" t="str">
            <v>M</v>
          </cell>
          <cell r="F353">
            <v>940</v>
          </cell>
          <cell r="G353">
            <v>179.73000000000002</v>
          </cell>
          <cell r="H353" t="str">
            <v>BDI 1</v>
          </cell>
          <cell r="I353">
            <v>229.29</v>
          </cell>
          <cell r="J353">
            <v>215532.6</v>
          </cell>
        </row>
        <row r="354">
          <cell r="A354" t="str">
            <v>8.5.2</v>
          </cell>
          <cell r="B354" t="str">
            <v>SINAPI</v>
          </cell>
          <cell r="C354">
            <v>95601</v>
          </cell>
          <cell r="D354" t="str">
            <v>ARRASAMENTO MECANICO DE ESTACA DE CONCRETO ARMADO, DIAMETROS DE ATÉ 40 CM. AF_05/2021</v>
          </cell>
          <cell r="E354" t="str">
            <v>UN</v>
          </cell>
          <cell r="F354">
            <v>94</v>
          </cell>
          <cell r="G354" t="str">
            <v>18,74</v>
          </cell>
          <cell r="H354" t="str">
            <v>BDI 1</v>
          </cell>
          <cell r="I354">
            <v>23.9</v>
          </cell>
          <cell r="J354">
            <v>2246.6</v>
          </cell>
        </row>
        <row r="355">
          <cell r="I355" t="str">
            <v>SUBTOTAL FUNDAÇÕES</v>
          </cell>
          <cell r="J355">
            <v>217779.20000000001</v>
          </cell>
        </row>
        <row r="357">
          <cell r="A357" t="str">
            <v>8.6</v>
          </cell>
          <cell r="B357" t="str">
            <v>CONCRETO ARMADO</v>
          </cell>
          <cell r="J357">
            <v>1193886.3600000001</v>
          </cell>
        </row>
        <row r="358">
          <cell r="A358" t="str">
            <v>8.6.1</v>
          </cell>
          <cell r="B358" t="str">
            <v>COMP.</v>
          </cell>
          <cell r="C358">
            <v>125</v>
          </cell>
          <cell r="D358" t="str">
            <v>ESTRUTURAS DE CONCRETO ARMADO DO BYPASS - CONCRETO USINADO BOMBEADO C/LANÇAM, ADENSAMENTO, FORMA, ESCORAMENTO, DESFORMA E ARMAÇÃO (UNIDADES POR M3 DE CONCRETO ARMADO)</v>
          </cell>
          <cell r="E358" t="str">
            <v>M3</v>
          </cell>
          <cell r="F358">
            <v>353.85</v>
          </cell>
          <cell r="G358">
            <v>2644.6100000000006</v>
          </cell>
          <cell r="H358" t="str">
            <v>BDI 1</v>
          </cell>
          <cell r="I358">
            <v>3373.99</v>
          </cell>
          <cell r="J358">
            <v>1193886.3600000001</v>
          </cell>
        </row>
        <row r="359">
          <cell r="A359" t="str">
            <v>8.6.1.1</v>
          </cell>
          <cell r="C359" t="str">
            <v>Custo Parcial</v>
          </cell>
          <cell r="D359" t="str">
            <v>Execução de Blocos em concreto armado - nível - 0</v>
          </cell>
          <cell r="E359" t="str">
            <v>M3</v>
          </cell>
          <cell r="F359">
            <v>13.5</v>
          </cell>
          <cell r="G359">
            <v>2644.6100000000006</v>
          </cell>
          <cell r="H359" t="str">
            <v>BDI 1</v>
          </cell>
          <cell r="I359">
            <v>3373.99</v>
          </cell>
          <cell r="J359">
            <v>45548.88</v>
          </cell>
        </row>
        <row r="360">
          <cell r="A360" t="str">
            <v>8.6.1.2</v>
          </cell>
          <cell r="C360" t="str">
            <v>Custo Parcial</v>
          </cell>
          <cell r="D360" t="str">
            <v>Execução de Lajes em concreto armado - nível - 0</v>
          </cell>
          <cell r="E360" t="str">
            <v>M3</v>
          </cell>
          <cell r="F360">
            <v>88</v>
          </cell>
          <cell r="G360">
            <v>2644.6100000000006</v>
          </cell>
          <cell r="H360" t="str">
            <v>BDI 1</v>
          </cell>
          <cell r="I360">
            <v>3373.99</v>
          </cell>
          <cell r="J360">
            <v>296911.12</v>
          </cell>
        </row>
        <row r="361">
          <cell r="A361" t="str">
            <v>8.6.1.3</v>
          </cell>
          <cell r="C361" t="str">
            <v>Custo Parcial</v>
          </cell>
          <cell r="D361" t="str">
            <v>Execução de Pilares em concreto armado - nível - 0</v>
          </cell>
          <cell r="E361" t="str">
            <v>M3</v>
          </cell>
          <cell r="F361">
            <v>0</v>
          </cell>
        </row>
        <row r="362">
          <cell r="A362" t="str">
            <v>8.6.1.4</v>
          </cell>
          <cell r="C362" t="str">
            <v>Custo Parcial</v>
          </cell>
          <cell r="D362" t="str">
            <v>Execução de Pilares em concreto armado - nível - 0</v>
          </cell>
          <cell r="E362" t="str">
            <v>M3</v>
          </cell>
          <cell r="F362">
            <v>0</v>
          </cell>
        </row>
        <row r="363">
          <cell r="A363" t="str">
            <v>8.6.1.5</v>
          </cell>
          <cell r="C363" t="str">
            <v>Custo Parcial</v>
          </cell>
          <cell r="D363" t="str">
            <v>Execução de Lajes em concreto armado - nível - 3,35</v>
          </cell>
          <cell r="E363" t="str">
            <v>M3</v>
          </cell>
          <cell r="F363">
            <v>80.2</v>
          </cell>
          <cell r="G363">
            <v>2644.6100000000006</v>
          </cell>
          <cell r="H363" t="str">
            <v>BDI 1</v>
          </cell>
          <cell r="I363">
            <v>3373.99</v>
          </cell>
          <cell r="J363">
            <v>270593.99</v>
          </cell>
        </row>
        <row r="364">
          <cell r="A364" t="str">
            <v>8.6.1.6</v>
          </cell>
          <cell r="C364" t="str">
            <v>Custo Parcial</v>
          </cell>
          <cell r="D364" t="str">
            <v>Execução de Vigas em concreto armado - nível - 3,35</v>
          </cell>
          <cell r="E364" t="str">
            <v>M3</v>
          </cell>
          <cell r="F364">
            <v>133</v>
          </cell>
          <cell r="G364">
            <v>2644.6100000000006</v>
          </cell>
          <cell r="H364" t="str">
            <v>BDI 1</v>
          </cell>
          <cell r="I364">
            <v>3373.99</v>
          </cell>
          <cell r="J364">
            <v>448740.67</v>
          </cell>
        </row>
        <row r="365">
          <cell r="A365" t="str">
            <v>8.6.1.7</v>
          </cell>
          <cell r="C365" t="str">
            <v>Custo Parcial</v>
          </cell>
          <cell r="D365" t="str">
            <v>Execução de Vigas em concreto armado - nível - 6,05</v>
          </cell>
          <cell r="E365" t="str">
            <v>M3</v>
          </cell>
          <cell r="F365">
            <v>16.850000000000001</v>
          </cell>
          <cell r="G365">
            <v>2644.6100000000006</v>
          </cell>
          <cell r="H365" t="str">
            <v>BDI 1</v>
          </cell>
          <cell r="I365">
            <v>3373.99</v>
          </cell>
          <cell r="J365">
            <v>56851.73</v>
          </cell>
        </row>
        <row r="366">
          <cell r="A366" t="str">
            <v>8.6.1.8</v>
          </cell>
          <cell r="C366" t="str">
            <v>Custo Parcial</v>
          </cell>
          <cell r="D366" t="str">
            <v>Execução de Vigas em concreto armado - nível - 1,6</v>
          </cell>
          <cell r="E366" t="str">
            <v>M3</v>
          </cell>
          <cell r="F366">
            <v>20.75</v>
          </cell>
          <cell r="G366">
            <v>2644.6100000000006</v>
          </cell>
          <cell r="H366" t="str">
            <v>BDI 1</v>
          </cell>
          <cell r="I366">
            <v>3373.99</v>
          </cell>
          <cell r="J366">
            <v>70010.289999999994</v>
          </cell>
        </row>
        <row r="367">
          <cell r="A367" t="str">
            <v>8.6.1.9</v>
          </cell>
          <cell r="C367" t="str">
            <v>Custo Parcial</v>
          </cell>
          <cell r="D367" t="str">
            <v>Execução de Vigas em concreto armado - nível - 9,2</v>
          </cell>
          <cell r="E367" t="str">
            <v>M3</v>
          </cell>
          <cell r="F367">
            <v>1.5499999999999996</v>
          </cell>
          <cell r="G367">
            <v>2644.6100000000006</v>
          </cell>
          <cell r="H367" t="str">
            <v>BDI 1</v>
          </cell>
          <cell r="I367">
            <v>3373.99</v>
          </cell>
          <cell r="J367">
            <v>5229.68</v>
          </cell>
        </row>
        <row r="368">
          <cell r="I368" t="str">
            <v>SUBTOTAL CONCRETO ARMADO</v>
          </cell>
          <cell r="J368">
            <v>1193886.3600000001</v>
          </cell>
        </row>
        <row r="370">
          <cell r="A370" t="str">
            <v>8.7</v>
          </cell>
          <cell r="B370" t="str">
            <v>PAVIMENTAÇÕES</v>
          </cell>
          <cell r="J370">
            <v>3348.12</v>
          </cell>
        </row>
        <row r="371">
          <cell r="A371" t="str">
            <v>8.7.1</v>
          </cell>
          <cell r="B371" t="str">
            <v>COMP.</v>
          </cell>
          <cell r="C371">
            <v>47</v>
          </cell>
          <cell r="D371" t="str">
            <v xml:space="preserve">CONTRAPISO REFORÇADO EM ARGAMASSA TRAÇO 1:4 (CIMENTO E AREIA), PREPARO MECÂNICO COM BETONEIRA 400 L, APLICADO SOBRE LAJE SECA, NÃO ADERIDO, ESPESSURA 5CM </v>
          </cell>
          <cell r="E371" t="str">
            <v>M2</v>
          </cell>
          <cell r="F371">
            <v>48.7</v>
          </cell>
          <cell r="G371">
            <v>53.89</v>
          </cell>
          <cell r="H371" t="str">
            <v>BDI 1</v>
          </cell>
          <cell r="I371">
            <v>68.75</v>
          </cell>
          <cell r="J371">
            <v>3348.12</v>
          </cell>
        </row>
        <row r="372">
          <cell r="I372" t="str">
            <v>SUBTOTAL PAVIMENTAÇÕES</v>
          </cell>
          <cell r="J372">
            <v>3348.12</v>
          </cell>
        </row>
        <row r="374">
          <cell r="A374" t="str">
            <v>8.8</v>
          </cell>
          <cell r="B374" t="str">
            <v>PORTÕES</v>
          </cell>
          <cell r="J374">
            <v>2681.42</v>
          </cell>
        </row>
        <row r="375">
          <cell r="A375" t="str">
            <v>8.8.1</v>
          </cell>
          <cell r="B375" t="str">
            <v>COMP.</v>
          </cell>
          <cell r="C375">
            <v>58</v>
          </cell>
          <cell r="D375" t="str">
            <v>PORTA DE FERRO DE ABRIR UMA FOLHA, EM GRADIL VAZADO C/ CHAPA DE FERRO TIPO BARRA CHATA, COM REQUADRO E GUARNIÇÃO, DIMENSÕES 1,1 M X 2,6 M, ACABAMENTO NATURAL, COM PINTURA PROTETORA E ESMALTE GRAFITE, COM GUARNIÇÕES E FECHADURA - FABRICAÇÃO E INSTALAÇÃO</v>
          </cell>
          <cell r="E375" t="str">
            <v>UN</v>
          </cell>
          <cell r="F375">
            <v>1</v>
          </cell>
          <cell r="G375">
            <v>2101.7600000000002</v>
          </cell>
          <cell r="H375" t="str">
            <v>BDI 1</v>
          </cell>
          <cell r="I375">
            <v>2681.42</v>
          </cell>
          <cell r="J375">
            <v>2681.42</v>
          </cell>
        </row>
        <row r="376">
          <cell r="I376" t="str">
            <v>SUBTOTAL PORTÕES</v>
          </cell>
          <cell r="J376">
            <v>2681.42</v>
          </cell>
        </row>
        <row r="378">
          <cell r="A378" t="str">
            <v>8.9</v>
          </cell>
          <cell r="B378" t="str">
            <v>ESTRUTURAS METÁLICAS E OUTROS</v>
          </cell>
          <cell r="J378">
            <v>62112.94</v>
          </cell>
        </row>
        <row r="379">
          <cell r="A379" t="str">
            <v>8.9.1</v>
          </cell>
          <cell r="B379" t="str">
            <v>SEINFRA</v>
          </cell>
          <cell r="C379" t="str">
            <v>C4747</v>
          </cell>
          <cell r="D379" t="str">
            <v>GUARDA CORPO EM FIBRA DE VIDRO C/ PERFIS PULTRUDADOS PINTADOS EM ESMALTE PU ACRÍLICO E SISTEMA DE ANCORAGEM EM AÇO INOXIDÁVEL AISI304 - H=1,10M</v>
          </cell>
          <cell r="E379" t="str">
            <v>M</v>
          </cell>
          <cell r="F379">
            <v>75.2</v>
          </cell>
          <cell r="G379">
            <v>647.41999999999996</v>
          </cell>
          <cell r="H379" t="str">
            <v>BDI 1</v>
          </cell>
          <cell r="I379">
            <v>825.97</v>
          </cell>
          <cell r="J379">
            <v>62112.94</v>
          </cell>
        </row>
        <row r="380">
          <cell r="I380" t="str">
            <v>SUBTOTAL ESTRUTURAS METÁLICAS E OUTROS</v>
          </cell>
          <cell r="J380">
            <v>62112.94</v>
          </cell>
        </row>
        <row r="382">
          <cell r="A382" t="str">
            <v>8.10</v>
          </cell>
          <cell r="B382" t="str">
            <v xml:space="preserve">COMPORTAS FLAP AÇO INOX, COMPORTA GUILHOTINA AÇO INOX, STOP LOG COM VIGA PESCADORA </v>
          </cell>
          <cell r="J382">
            <v>922279.67</v>
          </cell>
        </row>
        <row r="383">
          <cell r="A383" t="str">
            <v>8.10.1</v>
          </cell>
          <cell r="B383" t="str">
            <v>COMP.</v>
          </cell>
          <cell r="C383">
            <v>77</v>
          </cell>
          <cell r="D383" t="str">
            <v>COMPORTA AUTOMÁTICA UNIDICRECIONAL, TIPO VÁLVULA FLAP, DIAMETRO 1000 MM, EM AÇO INOX - FORNECIMENTO</v>
          </cell>
          <cell r="E383" t="str">
            <v>UN</v>
          </cell>
          <cell r="F383">
            <v>3</v>
          </cell>
          <cell r="G383">
            <v>64004.85</v>
          </cell>
          <cell r="H383" t="str">
            <v>BDI 2</v>
          </cell>
          <cell r="I383">
            <v>74194.42</v>
          </cell>
          <cell r="J383">
            <v>222583.26</v>
          </cell>
        </row>
        <row r="384">
          <cell r="A384" t="str">
            <v>8.10.2</v>
          </cell>
          <cell r="B384" t="str">
            <v>COMP.</v>
          </cell>
          <cell r="C384">
            <v>78</v>
          </cell>
          <cell r="D384" t="str">
            <v>TRANSPORTE COMERCIAL (DMT=1000 KM) E INSTALAÇÃO DA VÁLVULA DE RETENÇÃO OU FLAP</v>
          </cell>
          <cell r="E384" t="str">
            <v>UN</v>
          </cell>
          <cell r="F384">
            <v>3</v>
          </cell>
          <cell r="G384">
            <v>518.67999999999995</v>
          </cell>
          <cell r="H384" t="str">
            <v>BDI 1</v>
          </cell>
          <cell r="I384">
            <v>661.73</v>
          </cell>
          <cell r="J384">
            <v>1985.19</v>
          </cell>
        </row>
        <row r="385">
          <cell r="A385" t="str">
            <v>8.10.3</v>
          </cell>
          <cell r="B385" t="str">
            <v>COMP.</v>
          </cell>
          <cell r="C385">
            <v>127</v>
          </cell>
          <cell r="D385" t="str">
            <v>CONJUNTO DE COMPORTAS TEMPORÁRIAS TIPO STOP LOG 1460 MM X 300 MM, C/ 2 ALÇAS DE SUSPENSÃO EM AÇO (40 UN), INCLUIDO VIGA PESCADORA PARA MOVIMENTAÇÃO DAS COMPORTAS COM DOIS GANCHOS DE ENGATE E CAPACIDADE 680 KGF, E TALHA MANUAL CAPACIDADE 2500 KGF E ALTURA 5,0 M - FORNECIMENTO E TRANSPORTE (DMT=1000 KM)</v>
          </cell>
          <cell r="E385" t="str">
            <v>UN</v>
          </cell>
          <cell r="F385">
            <v>1</v>
          </cell>
          <cell r="G385">
            <v>109051.24</v>
          </cell>
          <cell r="H385" t="str">
            <v>BDI 2</v>
          </cell>
          <cell r="I385">
            <v>126412.19</v>
          </cell>
          <cell r="J385">
            <v>126412.19</v>
          </cell>
        </row>
        <row r="386">
          <cell r="A386" t="str">
            <v>8.10.3</v>
          </cell>
          <cell r="B386" t="str">
            <v>COMP.</v>
          </cell>
          <cell r="C386">
            <v>145</v>
          </cell>
          <cell r="D386" t="str">
            <v>VÁLVULA GUILHOTINA DN 1000 - FORNECIMENTO E INSTALAÇÃO</v>
          </cell>
          <cell r="E386" t="str">
            <v>UN</v>
          </cell>
          <cell r="F386">
            <v>3</v>
          </cell>
          <cell r="G386">
            <v>149265.56999999998</v>
          </cell>
          <cell r="H386" t="str">
            <v>BDI 1</v>
          </cell>
          <cell r="I386">
            <v>190433.01</v>
          </cell>
          <cell r="J386">
            <v>571299.03</v>
          </cell>
        </row>
        <row r="387">
          <cell r="I387" t="str">
            <v xml:space="preserve">SUBTOTAL COMPORTAS FLAP AÇO INOX, COMPORTA GUILHOTINA AÇO INOX, STOP LOG COM VIGA PESCADORA </v>
          </cell>
          <cell r="J387">
            <v>922279.67</v>
          </cell>
        </row>
        <row r="389">
          <cell r="A389" t="str">
            <v>8.11</v>
          </cell>
          <cell r="B389" t="str">
            <v>GRADEAMENTO E OUTRAS ESTRUTURAS METÁLICAS</v>
          </cell>
          <cell r="J389">
            <v>48061.98</v>
          </cell>
        </row>
        <row r="390">
          <cell r="A390" t="str">
            <v>8.11.1</v>
          </cell>
          <cell r="B390" t="str">
            <v>COMP.</v>
          </cell>
          <cell r="C390">
            <v>128</v>
          </cell>
          <cell r="D390" t="str">
            <v>GRADE FIXA EM AÇO INOX, LARGURA: 1,50 M E ALTURA: 4,64 M, COM BARRAS CHATAS SEÇÃO 10 MM X 60 MM, AFASTAMENTO 100 MM ENTRE BARRAS, FIXAÇÃO INCLINADA 45° - FORNECIMENTO</v>
          </cell>
          <cell r="E390" t="str">
            <v>UN</v>
          </cell>
          <cell r="F390">
            <v>3</v>
          </cell>
          <cell r="G390">
            <v>13820.45</v>
          </cell>
          <cell r="H390" t="str">
            <v>BDI 2</v>
          </cell>
          <cell r="I390">
            <v>16020.66</v>
          </cell>
          <cell r="J390">
            <v>48061.98</v>
          </cell>
        </row>
        <row r="391">
          <cell r="I391" t="str">
            <v>SUBTOTAL GRADEAMENTO E OUTRAS ESTRUTURAS METÁLICAS</v>
          </cell>
          <cell r="J391">
            <v>48061.98</v>
          </cell>
        </row>
        <row r="393">
          <cell r="I393" t="str">
            <v>SUBTOTAL CANAL DE COMPORTA DE DESCARGA POR GRAVIDADE - BYPASS</v>
          </cell>
          <cell r="J393">
            <v>3098717.0000000005</v>
          </cell>
        </row>
        <row r="395">
          <cell r="A395">
            <v>9</v>
          </cell>
          <cell r="B395" t="str">
            <v>CANAL DE DESCARGA CASA DE BOMBAS E BYPASS</v>
          </cell>
          <cell r="J395">
            <v>4446906.62</v>
          </cell>
        </row>
        <row r="397">
          <cell r="A397" t="str">
            <v>9.1</v>
          </cell>
          <cell r="B397" t="str">
            <v>EXTENSÃO DAS GALERIAS BTCC - CANAL DE DESCARGA E BYPASS</v>
          </cell>
          <cell r="J397">
            <v>1242876.3700000001</v>
          </cell>
        </row>
        <row r="398">
          <cell r="A398" t="str">
            <v>9.1.1</v>
          </cell>
          <cell r="B398" t="str">
            <v>COMP.</v>
          </cell>
          <cell r="C398">
            <v>31</v>
          </cell>
          <cell r="D398" t="str">
            <v>FORNECIMENTO E CRAVAÇÃO DE ESTACA PRÉ-MOLDADA DE CONCRETO, SEÇÃO QUADRADA, CAPACIDADE DE 50 E 75 TON</v>
          </cell>
          <cell r="E398" t="str">
            <v>M</v>
          </cell>
          <cell r="F398">
            <v>940</v>
          </cell>
          <cell r="G398">
            <v>179.73000000000002</v>
          </cell>
          <cell r="H398" t="str">
            <v>BDI 1</v>
          </cell>
          <cell r="I398">
            <v>229.29</v>
          </cell>
          <cell r="J398">
            <v>215532.6</v>
          </cell>
        </row>
        <row r="399">
          <cell r="A399" t="str">
            <v>9.1.2</v>
          </cell>
          <cell r="B399" t="str">
            <v>SINAPI</v>
          </cell>
          <cell r="C399">
            <v>95601</v>
          </cell>
          <cell r="D399" t="str">
            <v>ARRASAMENTO MECANICO DE ESTACA DE CONCRETO ARMADO, DIAMETROS DE ATÉ 40 CM. AF_05/2021</v>
          </cell>
          <cell r="E399" t="str">
            <v>UN</v>
          </cell>
          <cell r="F399">
            <v>94</v>
          </cell>
          <cell r="G399" t="str">
            <v>18,74</v>
          </cell>
          <cell r="H399" t="str">
            <v>BDI 1</v>
          </cell>
          <cell r="I399">
            <v>23.9</v>
          </cell>
          <cell r="J399">
            <v>2246.6</v>
          </cell>
        </row>
        <row r="400">
          <cell r="A400" t="str">
            <v>9.1.3</v>
          </cell>
          <cell r="B400" t="str">
            <v>COMP.</v>
          </cell>
          <cell r="C400">
            <v>139</v>
          </cell>
          <cell r="D400" t="str">
            <v>EXTENSÃO DA GALERIA DO CANAL DE DESCARGA C/ CORPO BTCC 2,0 M X 2,0 M PADRÃO DNIT/IPR 726 EM CONCRETO ARMADO, MOLDADO NO LOCAL, CONCRETO FCK 20 MPA PREPARADO EM BETONEIRA E LANÇAMENTO MANUAL, CORTE DOBRA E MONTAGEM DE ARMAÇÃO CA-50, FÔRMA E DESFÔRMA (REUT. 3X), REVESTIMENTO EM ARGAMASSA 1:3 E LASTRO DE CONCRETO MAGRO 10 CM</v>
          </cell>
          <cell r="E400" t="str">
            <v>M</v>
          </cell>
          <cell r="F400">
            <v>30</v>
          </cell>
          <cell r="G400">
            <v>16409.37</v>
          </cell>
          <cell r="H400" t="str">
            <v>BDI 1</v>
          </cell>
          <cell r="I400">
            <v>20935.07</v>
          </cell>
          <cell r="J400">
            <v>628052.1</v>
          </cell>
        </row>
        <row r="401">
          <cell r="A401" t="str">
            <v>9.1.4</v>
          </cell>
          <cell r="B401" t="str">
            <v>COMP.</v>
          </cell>
          <cell r="C401">
            <v>140</v>
          </cell>
          <cell r="D401" t="str">
            <v>EXTENSÃO DA GALERIA DO BYPASS C/ CORPO BTCC 2,0 M X 2,0 M PADRÃO DNIT/IPR 726 EM CONCRETO ARMADO, MOLDADO NO LOCAL, CONCRETO FCK 20 MPA PREPARADO EM BETONEIRA E LANÇAMENTO MANUAL, CORTE DOBRA E MONTAGEM DE ARMAÇÃO CA-50, FÔRMA E DESFÔRMA (REUT. 3X), REVESTIMENTO EM ARGAMASSA 1:3 E LASTRO DE CONCRETO MAGRO 10 CM</v>
          </cell>
          <cell r="E401" t="str">
            <v>M</v>
          </cell>
          <cell r="F401">
            <v>30</v>
          </cell>
          <cell r="G401">
            <v>9329.33</v>
          </cell>
          <cell r="H401" t="str">
            <v>BDI 1</v>
          </cell>
          <cell r="I401">
            <v>11902.35</v>
          </cell>
          <cell r="J401">
            <v>357070.5</v>
          </cell>
        </row>
        <row r="402">
          <cell r="A402" t="str">
            <v>9.1.5</v>
          </cell>
          <cell r="B402" t="str">
            <v>COMP.</v>
          </cell>
          <cell r="C402">
            <v>141</v>
          </cell>
          <cell r="D402" t="str">
            <v>EXECUÇÃO DE BOCA BTCC 2,0 M X 2,0 M PADRÃO DNIT/IPR 726 EM CONCRETO ARMADO C/ CABECEIRA E ALA, MOLDADO NO LOCAL, CONCRETO FCK 20 MPA PREPARADO EM BETONEIRA E LANÇAMENTO MANUAL, CORTE DOBRA E MONTAGEM DE ARMAÇÃO CA-50, FÔRMA E DESFÔRMA (REUT. 3X), REVESTIMENTO EM ARGAMASSA 1:3 E LASTRO DE CONCRETO MAGRO 10 CM</v>
          </cell>
          <cell r="E402" t="str">
            <v>M</v>
          </cell>
          <cell r="F402">
            <v>1</v>
          </cell>
          <cell r="G402">
            <v>31332.95</v>
          </cell>
          <cell r="H402" t="str">
            <v>BDI 1</v>
          </cell>
          <cell r="I402">
            <v>39974.57</v>
          </cell>
          <cell r="J402">
            <v>39974.57</v>
          </cell>
        </row>
        <row r="403">
          <cell r="I403" t="str">
            <v>SUBTOTAL EXTENSÃO DAS GALERIAS BTCC - CANAL DE DESCARGA E BYPASS</v>
          </cell>
          <cell r="J403">
            <v>1242876.3700000001</v>
          </cell>
        </row>
        <row r="405">
          <cell r="A405" t="str">
            <v>9.2</v>
          </cell>
          <cell r="B405" t="str">
            <v>ATERRO P/ ACESSO LOCAL SOBRE GALERIAS ESTENDIDAS</v>
          </cell>
          <cell r="J405">
            <v>799269.13000000012</v>
          </cell>
        </row>
        <row r="406">
          <cell r="A406" t="str">
            <v>9.2.1</v>
          </cell>
          <cell r="B406" t="str">
            <v>SINAPI</v>
          </cell>
          <cell r="C406">
            <v>98525</v>
          </cell>
          <cell r="D406" t="str">
            <v>LIMPEZA MECANIZADA DE CAMADA VEGETAL, VEGETAÇÃO E PEQUENAS ÁRVORES (DIÂMETRO DE TRONCO MENOR QUE 0,20 M), COM TRATOR DE ESTEIRAS. AF_03/2024</v>
          </cell>
          <cell r="E406" t="str">
            <v>M2</v>
          </cell>
          <cell r="F406">
            <v>2420</v>
          </cell>
          <cell r="G406" t="str">
            <v>0,66</v>
          </cell>
          <cell r="H406" t="str">
            <v>BDI 1</v>
          </cell>
          <cell r="I406">
            <v>0.84</v>
          </cell>
          <cell r="J406">
            <v>2032.8</v>
          </cell>
        </row>
        <row r="407">
          <cell r="A407" t="str">
            <v>9.2.2</v>
          </cell>
          <cell r="B407" t="str">
            <v>SINAPI</v>
          </cell>
          <cell r="C407">
            <v>100575</v>
          </cell>
          <cell r="D407" t="str">
            <v>REGULARIZAÇÃO DE SUPERFÍCIES COM MOTONIVELADORA. AF_11/2019</v>
          </cell>
          <cell r="E407" t="str">
            <v>M2</v>
          </cell>
          <cell r="F407">
            <v>12.94</v>
          </cell>
          <cell r="G407" t="str">
            <v>0,14</v>
          </cell>
          <cell r="H407" t="str">
            <v>BDI 1</v>
          </cell>
          <cell r="I407">
            <v>0.17</v>
          </cell>
          <cell r="J407">
            <v>2.19</v>
          </cell>
        </row>
        <row r="408">
          <cell r="A408" t="str">
            <v>9.2.3</v>
          </cell>
          <cell r="B408" t="str">
            <v>COMP.</v>
          </cell>
          <cell r="C408">
            <v>3</v>
          </cell>
          <cell r="D408" t="str">
            <v>CARGA, TRANSPORTE C/ CAMINHÃO BASCULANTE 10M3, DESCARGA E ESPALHAMENTO DE MATERIAL EM BOTA-FORA, DMT=15,3 KM</v>
          </cell>
          <cell r="E408" t="str">
            <v>M3</v>
          </cell>
          <cell r="F408">
            <v>375.94</v>
          </cell>
          <cell r="G408">
            <v>65.7</v>
          </cell>
          <cell r="H408" t="str">
            <v>BDI 1</v>
          </cell>
          <cell r="I408">
            <v>83.82</v>
          </cell>
          <cell r="J408">
            <v>31511.29</v>
          </cell>
        </row>
        <row r="409">
          <cell r="A409" t="str">
            <v>9.2.4</v>
          </cell>
          <cell r="B409" t="str">
            <v>COMP.</v>
          </cell>
          <cell r="C409">
            <v>143</v>
          </cell>
          <cell r="D409" t="str">
            <v>REATERRO MANUAL DE VALAS COM COMPACTAÇÃO MECANIZADA COM COMPACTADOR DE SOLOS A PERCURSSÃO (SOQUETE), INCLUIDO AQUISIÇÃO DE ARGILA IMPORTADA C/ CARGA, DESCARGA E TRANSPORTE DE JAZIDA (DMT= 27,7 KM)</v>
          </cell>
          <cell r="E409" t="str">
            <v>M</v>
          </cell>
          <cell r="F409">
            <v>590</v>
          </cell>
          <cell r="G409">
            <v>185.26</v>
          </cell>
          <cell r="H409" t="str">
            <v>BDI 1</v>
          </cell>
          <cell r="I409">
            <v>236.35</v>
          </cell>
          <cell r="J409">
            <v>139446.5</v>
          </cell>
        </row>
        <row r="410">
          <cell r="A410" t="str">
            <v>9.2.5</v>
          </cell>
          <cell r="B410" t="str">
            <v>COMP.</v>
          </cell>
          <cell r="C410">
            <v>26</v>
          </cell>
          <cell r="D410" t="str">
            <v>ATERRO COMPACTADO P/ TERRAPLANAGEM, S/ CONTROLE TECNOLÓGICO, C/ COMPACTADOR DE SOLOS A PERCURSSÃO (SOQUETE) E ROLO COMPACTADOR LISO, ARGILA IMPORTADA INCLUÍDO CARGA, TRANSPORTE DA JAZIDA (DMT= 27,7 KM), DESCARGA E ESPALHAMENTO C/ TRATOR ESTEIRA</v>
          </cell>
          <cell r="E410" t="str">
            <v>M3</v>
          </cell>
          <cell r="F410">
            <v>2273.27</v>
          </cell>
          <cell r="G410">
            <v>196.28000000000003</v>
          </cell>
          <cell r="H410" t="str">
            <v>BDI 1</v>
          </cell>
          <cell r="I410">
            <v>250.41</v>
          </cell>
          <cell r="J410">
            <v>569249.54</v>
          </cell>
        </row>
        <row r="411">
          <cell r="A411" t="str">
            <v>9.2.6</v>
          </cell>
          <cell r="B411" t="str">
            <v>COMP.</v>
          </cell>
          <cell r="C411">
            <v>142</v>
          </cell>
          <cell r="D411" t="str">
            <v>EXECUÇÃO E COMPACTAÇÃO DE BASE COM MACADAME SECO - INCLUSIVE AQUISIÇÃO, CARGA E TRANSPORTE DE MACADAME SECO EM PEDREIRA (DMT 38,2 KM)</v>
          </cell>
          <cell r="E411" t="str">
            <v>M3</v>
          </cell>
          <cell r="F411">
            <v>183.75</v>
          </cell>
          <cell r="G411">
            <v>243.26</v>
          </cell>
          <cell r="H411" t="str">
            <v>BDI 1</v>
          </cell>
          <cell r="I411">
            <v>310.35000000000002</v>
          </cell>
          <cell r="J411">
            <v>57026.81</v>
          </cell>
        </row>
        <row r="412">
          <cell r="I412" t="str">
            <v>SUBTOTAL ATERRO P/ ACESSO LOCAL SOBRE GALERIAS ESTENDIDAS</v>
          </cell>
          <cell r="J412">
            <v>799269.13000000012</v>
          </cell>
        </row>
        <row r="414">
          <cell r="A414" t="str">
            <v>9.3</v>
          </cell>
          <cell r="B414" t="str">
            <v>VALA DE DESCARGA DA CASA DE BOMBAS</v>
          </cell>
          <cell r="J414">
            <v>1584741.29</v>
          </cell>
        </row>
        <row r="415">
          <cell r="A415" t="str">
            <v>9.3.1</v>
          </cell>
          <cell r="B415" t="str">
            <v>SINAPI</v>
          </cell>
          <cell r="C415">
            <v>98525</v>
          </cell>
          <cell r="D415" t="str">
            <v>LIMPEZA MECANIZADA DE CAMADA VEGETAL, VEGETAÇÃO E PEQUENAS ÁRVORES (DIÂMETRO DE TRONCO MENOR QUE 0,20 M), COM TRATOR DE ESTEIRAS. AF_03/2024</v>
          </cell>
          <cell r="E415" t="str">
            <v>M2</v>
          </cell>
          <cell r="F415">
            <v>15050</v>
          </cell>
          <cell r="G415" t="str">
            <v>0,66</v>
          </cell>
          <cell r="H415" t="str">
            <v>BDI 1</v>
          </cell>
          <cell r="I415">
            <v>0.84</v>
          </cell>
          <cell r="J415">
            <v>12642</v>
          </cell>
        </row>
        <row r="416">
          <cell r="A416" t="str">
            <v>9.3.2</v>
          </cell>
          <cell r="B416" t="str">
            <v>SINAPI</v>
          </cell>
          <cell r="C416">
            <v>100575</v>
          </cell>
          <cell r="D416" t="str">
            <v>REGULARIZAÇÃO DE SUPERFÍCIES COM MOTONIVELADORA. AF_11/2019</v>
          </cell>
          <cell r="E416" t="str">
            <v>M2</v>
          </cell>
          <cell r="F416">
            <v>30100</v>
          </cell>
          <cell r="G416" t="str">
            <v>0,14</v>
          </cell>
          <cell r="H416" t="str">
            <v>BDI 1</v>
          </cell>
          <cell r="I416">
            <v>0.17</v>
          </cell>
          <cell r="J416">
            <v>5117</v>
          </cell>
        </row>
        <row r="417">
          <cell r="A417" t="str">
            <v>9.3.3</v>
          </cell>
          <cell r="B417" t="str">
            <v>ORSE</v>
          </cell>
          <cell r="C417">
            <v>3099</v>
          </cell>
          <cell r="D417" t="str">
            <v xml:space="preserve">EQUIPE DE TOPOGRAFIA PARA LOCAÇÃO </v>
          </cell>
          <cell r="E417" t="str">
            <v>DIA</v>
          </cell>
          <cell r="F417">
            <v>6</v>
          </cell>
          <cell r="G417">
            <v>948.6</v>
          </cell>
          <cell r="H417" t="str">
            <v>BDI 1</v>
          </cell>
          <cell r="I417">
            <v>1210.22</v>
          </cell>
          <cell r="J417">
            <v>7261.32</v>
          </cell>
        </row>
        <row r="418">
          <cell r="A418" t="str">
            <v>9.3.4</v>
          </cell>
          <cell r="B418" t="str">
            <v>SINAPI</v>
          </cell>
          <cell r="C418">
            <v>90091</v>
          </cell>
          <cell r="D418" t="str">
            <v>ESCAVAÇÃO MECANIZADA DE VALA COM PROF. ATÉ 1,5 M (MÉDIA MONTANTE E JUSANTE/UMA COMPOSIÇÃO POR TRECHO), ESCAVADEIRA (0,8 M3), LARG. DE 1,5 M A 2,5 M, EM SOLO DE 1A CATEGORIA, LOCAIS COM BAIXO NÍVEL DE INTERFERÊNCIA. AF_02/2021</v>
          </cell>
          <cell r="E418" t="str">
            <v>M3</v>
          </cell>
          <cell r="F418">
            <v>12928.38</v>
          </cell>
          <cell r="G418" t="str">
            <v>6,50</v>
          </cell>
          <cell r="H418" t="str">
            <v>BDI 1</v>
          </cell>
          <cell r="I418">
            <v>8.2899999999999991</v>
          </cell>
          <cell r="J418">
            <v>107176.27</v>
          </cell>
        </row>
        <row r="419">
          <cell r="A419" t="str">
            <v>9.3.5</v>
          </cell>
          <cell r="B419" t="str">
            <v>SINAPI</v>
          </cell>
          <cell r="C419">
            <v>100574</v>
          </cell>
          <cell r="D419" t="str">
            <v>ESPALHAMENTO DE MATERIAL COM TRATOR DE ESTEIRAS. AF_11/2019</v>
          </cell>
          <cell r="E419" t="str">
            <v>M3</v>
          </cell>
          <cell r="F419">
            <v>10303.299999999999</v>
          </cell>
          <cell r="G419" t="str">
            <v>1,55</v>
          </cell>
          <cell r="H419" t="str">
            <v>BDI 1</v>
          </cell>
          <cell r="I419">
            <v>1.97</v>
          </cell>
          <cell r="J419">
            <v>20297.5</v>
          </cell>
        </row>
        <row r="420">
          <cell r="A420" t="str">
            <v>9.3.6</v>
          </cell>
          <cell r="B420" t="str">
            <v>COMP.</v>
          </cell>
          <cell r="C420">
            <v>3</v>
          </cell>
          <cell r="D420" t="str">
            <v>CARGA, TRANSPORTE C/ CAMINHÃO BASCULANTE 10M3, DESCARGA E ESPALHAMENTO DE MATERIAL EM BOTA-FORA, DMT=15,3 KM</v>
          </cell>
          <cell r="E420" t="str">
            <v>M3</v>
          </cell>
          <cell r="F420">
            <v>2625.08</v>
          </cell>
          <cell r="G420">
            <v>65.7</v>
          </cell>
          <cell r="H420" t="str">
            <v>BDI 1</v>
          </cell>
          <cell r="I420">
            <v>83.82</v>
          </cell>
          <cell r="J420">
            <v>220034.2</v>
          </cell>
        </row>
        <row r="421">
          <cell r="A421" t="str">
            <v>9.3.7</v>
          </cell>
          <cell r="B421" t="str">
            <v>COMP.</v>
          </cell>
          <cell r="C421">
            <v>21</v>
          </cell>
          <cell r="D421" t="str">
            <v>LASTRO DE RACHÃO 20 CM, INCLUÍDO TRANSPORTE DA PEDREIRA (DMT=38,2 KM), LANÇAMENTO E ESPALHAMENTO</v>
          </cell>
          <cell r="E421" t="str">
            <v>M3</v>
          </cell>
          <cell r="F421">
            <v>2924</v>
          </cell>
          <cell r="G421">
            <v>208.62</v>
          </cell>
          <cell r="H421" t="str">
            <v>BDI 1</v>
          </cell>
          <cell r="I421">
            <v>266.14999999999998</v>
          </cell>
          <cell r="J421">
            <v>778222.6</v>
          </cell>
        </row>
        <row r="422">
          <cell r="A422" t="str">
            <v>9.3.8</v>
          </cell>
          <cell r="B422" t="str">
            <v>SINAPI</v>
          </cell>
          <cell r="C422">
            <v>98504</v>
          </cell>
          <cell r="D422" t="str">
            <v>PLANTIO DE GRAMA BATATAIS EM PLACAS. AF_07/2024</v>
          </cell>
          <cell r="E422" t="str">
            <v>M2</v>
          </cell>
          <cell r="F422">
            <v>16340</v>
          </cell>
          <cell r="G422" t="str">
            <v>20,82</v>
          </cell>
          <cell r="H422" t="str">
            <v>BDI 1</v>
          </cell>
          <cell r="I422">
            <v>26.56</v>
          </cell>
          <cell r="J422">
            <v>433990.40000000002</v>
          </cell>
        </row>
        <row r="423">
          <cell r="I423" t="str">
            <v>SUBTOTAL VALA DE DESCARGA DA CASA DE BOMBAS</v>
          </cell>
          <cell r="J423">
            <v>1584741.29</v>
          </cell>
        </row>
        <row r="425">
          <cell r="A425" t="str">
            <v>9.4</v>
          </cell>
          <cell r="B425" t="str">
            <v>VALA DE DESCARGA DA CASA DE BOMBAS</v>
          </cell>
          <cell r="J425">
            <v>820019.83</v>
          </cell>
        </row>
        <row r="426">
          <cell r="A426" t="str">
            <v>9.4.1</v>
          </cell>
          <cell r="B426" t="str">
            <v>SINAPI</v>
          </cell>
          <cell r="C426">
            <v>98525</v>
          </cell>
          <cell r="D426" t="str">
            <v>LIMPEZA MECANIZADA DE CAMADA VEGETAL, VEGETAÇÃO E PEQUENAS ÁRVORES (DIÂMETRO DE TRONCO MENOR QUE 0,20 M), COM TRATOR DE ESTEIRAS. AF_03/2024</v>
          </cell>
          <cell r="E426" t="str">
            <v>M2</v>
          </cell>
          <cell r="F426">
            <v>2450</v>
          </cell>
          <cell r="G426" t="str">
            <v>0,66</v>
          </cell>
          <cell r="H426" t="str">
            <v>BDI 1</v>
          </cell>
          <cell r="I426">
            <v>0.84</v>
          </cell>
          <cell r="J426">
            <v>2058</v>
          </cell>
        </row>
        <row r="427">
          <cell r="A427" t="str">
            <v>9.4.2</v>
          </cell>
          <cell r="B427" t="str">
            <v>SINAPI</v>
          </cell>
          <cell r="C427">
            <v>100575</v>
          </cell>
          <cell r="D427" t="str">
            <v>REGULARIZAÇÃO DE SUPERFÍCIES COM MOTONIVELADORA. AF_11/2019</v>
          </cell>
          <cell r="E427" t="str">
            <v>M2</v>
          </cell>
          <cell r="F427">
            <v>4900</v>
          </cell>
          <cell r="G427" t="str">
            <v>0,14</v>
          </cell>
          <cell r="H427" t="str">
            <v>BDI 1</v>
          </cell>
          <cell r="I427">
            <v>0.17</v>
          </cell>
          <cell r="J427">
            <v>833</v>
          </cell>
        </row>
        <row r="428">
          <cell r="A428" t="str">
            <v>9.4.3</v>
          </cell>
          <cell r="B428" t="str">
            <v>ORSE</v>
          </cell>
          <cell r="C428">
            <v>3099</v>
          </cell>
          <cell r="D428" t="str">
            <v xml:space="preserve">EQUIPE DE TOPOGRAFIA PARA LOCAÇÃO </v>
          </cell>
          <cell r="E428" t="str">
            <v>DIA</v>
          </cell>
          <cell r="F428">
            <v>6</v>
          </cell>
          <cell r="G428">
            <v>948.6</v>
          </cell>
          <cell r="H428" t="str">
            <v>BDI 1</v>
          </cell>
          <cell r="I428">
            <v>1210.22</v>
          </cell>
          <cell r="J428">
            <v>7261.32</v>
          </cell>
        </row>
        <row r="429">
          <cell r="A429" t="str">
            <v>9.4.4</v>
          </cell>
          <cell r="B429" t="str">
            <v>SINAPI</v>
          </cell>
          <cell r="C429">
            <v>90091</v>
          </cell>
          <cell r="D429" t="str">
            <v>ESCAVAÇÃO MECANIZADA DE VALA COM PROF. ATÉ 1,5 M (MÉDIA MONTANTE E JUSANTE/UMA COMPOSIÇÃO POR TRECHO), ESCAVADEIRA (0,8 M3), LARG. DE 1,5 M A 2,5 M, EM SOLO DE 1A CATEGORIA, LOCAIS COM BAIXO NÍVEL DE INTERFERÊNCIA. AF_02/2021</v>
          </cell>
          <cell r="E429" t="str">
            <v>M3</v>
          </cell>
          <cell r="F429">
            <v>6840.09</v>
          </cell>
          <cell r="G429" t="str">
            <v>6,50</v>
          </cell>
          <cell r="H429" t="str">
            <v>BDI 1</v>
          </cell>
          <cell r="I429">
            <v>8.2899999999999991</v>
          </cell>
          <cell r="J429">
            <v>56704.34</v>
          </cell>
        </row>
        <row r="430">
          <cell r="A430" t="str">
            <v>9.4.5</v>
          </cell>
          <cell r="B430" t="str">
            <v>SINAPI</v>
          </cell>
          <cell r="C430">
            <v>100574</v>
          </cell>
          <cell r="D430" t="str">
            <v>ESPALHAMENTO DE MATERIAL COM TRATOR DE ESTEIRAS. AF_11/2019</v>
          </cell>
          <cell r="E430" t="str">
            <v>M3</v>
          </cell>
          <cell r="F430">
            <v>213.93</v>
          </cell>
          <cell r="G430" t="str">
            <v>1,55</v>
          </cell>
          <cell r="H430" t="str">
            <v>BDI 1</v>
          </cell>
          <cell r="I430">
            <v>1.97</v>
          </cell>
          <cell r="J430">
            <v>421.44</v>
          </cell>
        </row>
        <row r="431">
          <cell r="A431" t="str">
            <v>9.4.6</v>
          </cell>
          <cell r="B431" t="str">
            <v>COMP.</v>
          </cell>
          <cell r="C431">
            <v>3</v>
          </cell>
          <cell r="D431" t="str">
            <v>CARGA, TRANSPORTE C/ CAMINHÃO BASCULANTE 10M3, DESCARGA E ESPALHAMENTO DE MATERIAL EM BOTA-FORA, DMT=15,3 KM</v>
          </cell>
          <cell r="E431" t="str">
            <v>M3</v>
          </cell>
          <cell r="F431">
            <v>6626.16</v>
          </cell>
          <cell r="G431">
            <v>65.7</v>
          </cell>
          <cell r="H431" t="str">
            <v>BDI 1</v>
          </cell>
          <cell r="I431">
            <v>83.82</v>
          </cell>
          <cell r="J431">
            <v>555404.73</v>
          </cell>
        </row>
        <row r="432">
          <cell r="A432" t="str">
            <v>9.4.7</v>
          </cell>
          <cell r="B432" t="str">
            <v>COMP.</v>
          </cell>
          <cell r="C432">
            <v>21</v>
          </cell>
          <cell r="D432" t="str">
            <v>LASTRO DE RACHÃO 20 CM, INCLUÍDO TRANSPORTE DA PEDREIRA (DMT=38,2 KM), LANÇAMENTO E ESPALHAMENTO</v>
          </cell>
          <cell r="E432" t="str">
            <v>M3</v>
          </cell>
          <cell r="F432">
            <v>476.00000000000006</v>
          </cell>
          <cell r="G432">
            <v>208.62</v>
          </cell>
          <cell r="H432" t="str">
            <v>BDI 1</v>
          </cell>
          <cell r="I432">
            <v>266.14999999999998</v>
          </cell>
          <cell r="J432">
            <v>126687.4</v>
          </cell>
        </row>
        <row r="433">
          <cell r="A433" t="str">
            <v>9.4.8</v>
          </cell>
          <cell r="B433" t="str">
            <v>SINAPI</v>
          </cell>
          <cell r="C433">
            <v>98504</v>
          </cell>
          <cell r="D433" t="str">
            <v>PLANTIO DE GRAMA BATATAIS EM PLACAS. AF_07/2024</v>
          </cell>
          <cell r="E433" t="str">
            <v>M2</v>
          </cell>
          <cell r="F433">
            <v>2660</v>
          </cell>
          <cell r="G433" t="str">
            <v>20,82</v>
          </cell>
          <cell r="H433" t="str">
            <v>BDI 1</v>
          </cell>
          <cell r="I433">
            <v>26.56</v>
          </cell>
          <cell r="J433">
            <v>70649.600000000006</v>
          </cell>
        </row>
        <row r="434">
          <cell r="I434" t="str">
            <v>SUBTOTAL VALA DE DESCARGA DA CASA DE BOMBAS</v>
          </cell>
          <cell r="J434">
            <v>820019.83</v>
          </cell>
        </row>
        <row r="436">
          <cell r="I436" t="str">
            <v>SUBTOTAL CANAL DE DESCARGA CASA DE BOMBAS E BYPASS</v>
          </cell>
          <cell r="J436">
            <v>4446906.62</v>
          </cell>
        </row>
        <row r="438">
          <cell r="A438">
            <v>10</v>
          </cell>
          <cell r="B438" t="str">
            <v>ELEVAÇÃO DA CASA DE COMANDO, GERADORES E DEMAIS SERVIÇOS</v>
          </cell>
          <cell r="J438">
            <v>0</v>
          </cell>
        </row>
        <row r="439">
          <cell r="A439" t="str">
            <v>10.1</v>
          </cell>
          <cell r="B439" t="str">
            <v>COMP.</v>
          </cell>
          <cell r="C439">
            <v>144</v>
          </cell>
          <cell r="D439" t="str">
            <v>ESCADA EM ESTRUTURA METALICA, PATAMARES EM CHAPA XADREZ, INCLUSO PINTURA, GUARDA-CORPO E CORRIMÃO - FORNECIMENTO E INSTALAÇÃO</v>
          </cell>
          <cell r="E439" t="str">
            <v>M2</v>
          </cell>
          <cell r="F439">
            <v>7.8</v>
          </cell>
          <cell r="G439">
            <v>1567.42</v>
          </cell>
          <cell r="H439" t="str">
            <v>BDI 1</v>
          </cell>
          <cell r="I439">
            <v>1999.71</v>
          </cell>
          <cell r="J439">
            <v>15597.73</v>
          </cell>
        </row>
        <row r="440">
          <cell r="A440" t="str">
            <v>10.2</v>
          </cell>
          <cell r="B440" t="str">
            <v>COMP.</v>
          </cell>
          <cell r="C440">
            <v>32</v>
          </cell>
          <cell r="D440" t="str">
            <v>ESTRUTURAS DE CONCRETO ARMADO DA CASA DE BOMBAS - CONCRETO USINADO BOMBEADO FCK = 40 MPA C/LANÇAM, ADENSAMENTO, FORMA, ESCORAMENTO, DESFORMA E ARMAÇÃO (UNIDADES POR M3 DE CONCRETO ARMADO)</v>
          </cell>
          <cell r="E440" t="str">
            <v>M3</v>
          </cell>
          <cell r="F440">
            <v>13.645999999999999</v>
          </cell>
          <cell r="G440">
            <v>2915.42</v>
          </cell>
          <cell r="H440" t="str">
            <v>BDI 1</v>
          </cell>
          <cell r="I440">
            <v>3719.49</v>
          </cell>
          <cell r="J440">
            <v>50756.160000000003</v>
          </cell>
        </row>
        <row r="441">
          <cell r="A441" t="str">
            <v>10.3</v>
          </cell>
          <cell r="B441" t="str">
            <v>COMP.</v>
          </cell>
          <cell r="C441">
            <v>34</v>
          </cell>
          <cell r="D441" t="str">
            <v>ALVENARIA DE VEDAÇÃO COM BLOCOS CERÂMICOS FURADOS NA HORIZONTAL (PAREDE DE 15 CM E 25 CM) ASSENTADOS EM ARGAMASSA PREPARADA EM BETONEIRA, INCLUÍDA EXECUÇÃO DE VERGA E CONTRAVERGA MOLDADAS IN LOCO E ENCUNHAMENTO DA PAREDE - PARA CASA DE BOMBAS (SALAS DE COMANDO, MEDIÇÃO, TRANSFORMADOR, DEPÓSITO, COPA E BANHEIRO)</v>
          </cell>
          <cell r="E441" t="str">
            <v>M2</v>
          </cell>
          <cell r="F441">
            <v>72.147999999999996</v>
          </cell>
          <cell r="G441">
            <v>87.63</v>
          </cell>
          <cell r="H441" t="str">
            <v>BDI 1</v>
          </cell>
          <cell r="I441">
            <v>111.79</v>
          </cell>
          <cell r="J441">
            <v>8065.42</v>
          </cell>
        </row>
        <row r="442">
          <cell r="A442" t="str">
            <v>10.4</v>
          </cell>
          <cell r="B442" t="str">
            <v>COMP.</v>
          </cell>
          <cell r="C442">
            <v>36</v>
          </cell>
          <cell r="D442" t="str">
            <v>REVESTIMENTO (CHAPISCO E EMBOÇO/MASSA UNICA) ESPESSURA TOTAL DE 25 A 30 MM, C / ARGAMASSA 1:3 PREPARADA EM BETONEIRA, EM PAREDES INTERNAS E EXTERNAS E TETO DA CASA DE BOMBAS (SALAS DE COMANDO, MEDIÇÃO, TRANSFORMADOR, DEPÓSITO, COPA E BANHEIRO)</v>
          </cell>
          <cell r="E442" t="str">
            <v>M2</v>
          </cell>
          <cell r="F442">
            <v>121.244</v>
          </cell>
          <cell r="G442">
            <v>42.74</v>
          </cell>
          <cell r="H442" t="str">
            <v>BDI 1</v>
          </cell>
          <cell r="I442">
            <v>54.52</v>
          </cell>
          <cell r="J442">
            <v>6610.22</v>
          </cell>
        </row>
        <row r="443">
          <cell r="A443" t="str">
            <v>10.5</v>
          </cell>
          <cell r="B443" t="str">
            <v>COMP.</v>
          </cell>
          <cell r="C443">
            <v>40</v>
          </cell>
          <cell r="D443" t="str">
            <v>PINTURA C/ TINTA LÁTEX ACRÍLICA DUAS DE MÃOS COM FUNDO SELADOR EM PAREDES INTERNAS E EXTERNAS E TETO DA CASA DE BOMBAS (SALAS DE COMANDO, MEDIÇÃO, TRANSFORMADOR, DEPÓSITO, COPA E BANHEIRO)</v>
          </cell>
          <cell r="E443" t="str">
            <v>M2</v>
          </cell>
          <cell r="F443">
            <v>121.244</v>
          </cell>
          <cell r="G443">
            <v>18.14</v>
          </cell>
          <cell r="H443" t="str">
            <v>BDI 1</v>
          </cell>
          <cell r="I443">
            <v>23.14</v>
          </cell>
          <cell r="J443">
            <v>2805.58</v>
          </cell>
        </row>
        <row r="444">
          <cell r="A444" t="str">
            <v>10.6</v>
          </cell>
          <cell r="B444" t="str">
            <v>COMP.</v>
          </cell>
          <cell r="C444">
            <v>47</v>
          </cell>
          <cell r="D444" t="str">
            <v xml:space="preserve">CONTRAPISO REFORÇADO EM ARGAMASSA TRAÇO 1:4 (CIMENTO E AREIA), PREPARO MECÂNICO COM BETONEIRA 400 L, APLICADO SOBRE LAJE SECA, NÃO ADERIDO, ESPESSURA 5CM </v>
          </cell>
          <cell r="E444" t="str">
            <v>M2</v>
          </cell>
          <cell r="F444">
            <v>22.07</v>
          </cell>
          <cell r="G444">
            <v>53.89</v>
          </cell>
          <cell r="H444" t="str">
            <v>BDI 1</v>
          </cell>
          <cell r="I444">
            <v>68.75</v>
          </cell>
          <cell r="J444">
            <v>1517.31</v>
          </cell>
        </row>
        <row r="445">
          <cell r="A445" t="str">
            <v>10.7</v>
          </cell>
          <cell r="B445" t="str">
            <v>COMP.</v>
          </cell>
          <cell r="C445">
            <v>49</v>
          </cell>
          <cell r="D445" t="str">
            <v>PISO EM  BASALTO TEAR POLIDO (50CM X 50CM) PARA CASA DE BOMBAS, SALA DAS MOTOBOMBAS (CIRCULAÇÃO) E PLATAFORMA DESCOBERTA - FORNECIMENTO E IMPLANTAÇÃO</v>
          </cell>
          <cell r="E445" t="str">
            <v>M2</v>
          </cell>
          <cell r="F445">
            <v>22.07</v>
          </cell>
          <cell r="G445">
            <v>251.51999999999998</v>
          </cell>
          <cell r="H445" t="str">
            <v>BDI 1</v>
          </cell>
          <cell r="I445">
            <v>320.88</v>
          </cell>
          <cell r="J445">
            <v>7081.82</v>
          </cell>
        </row>
        <row r="446">
          <cell r="A446" t="str">
            <v>10.8</v>
          </cell>
          <cell r="B446" t="str">
            <v>COMP.</v>
          </cell>
          <cell r="C446">
            <v>107</v>
          </cell>
          <cell r="D446" t="str">
            <v>JA05 - JANELA FIXA E BASCULANTE EM CHAPA EM ALUMINIO ANODIZADO PARA SALA DE COMANDO, DIMENSÕES 2,0 M X 1,4 M - FORNECIMENTO (INCLUIDO VIDRO) E INSTALAÇÃO</v>
          </cell>
          <cell r="E446" t="str">
            <v>UN</v>
          </cell>
          <cell r="F446">
            <v>1</v>
          </cell>
          <cell r="G446">
            <v>2139.06</v>
          </cell>
          <cell r="H446" t="str">
            <v>BDI 1</v>
          </cell>
          <cell r="I446">
            <v>2729.01</v>
          </cell>
          <cell r="J446">
            <v>2729.01</v>
          </cell>
        </row>
        <row r="447">
          <cell r="A447" t="str">
            <v>10.9</v>
          </cell>
          <cell r="B447" t="str">
            <v>COMP.</v>
          </cell>
          <cell r="C447">
            <v>112</v>
          </cell>
          <cell r="D447" t="str">
            <v>PA04 - PORTA SIMPLES DE ABRIR EM ALUMINIO ANODIZADO, FECHAMENTO COM CHAPA LISA PARA SALA DE COMENDO, DIMENSÕES 1,0 M X 2,30 M - FORNECIMENTO E INSTALAÇÃO</v>
          </cell>
          <cell r="E447" t="str">
            <v>UN</v>
          </cell>
          <cell r="F447">
            <v>1</v>
          </cell>
          <cell r="G447">
            <v>2473.15</v>
          </cell>
          <cell r="H447" t="str">
            <v>BDI 1</v>
          </cell>
          <cell r="I447">
            <v>3155.24</v>
          </cell>
          <cell r="J447">
            <v>3155.24</v>
          </cell>
        </row>
        <row r="448">
          <cell r="A448" t="str">
            <v>10.10</v>
          </cell>
          <cell r="B448" t="str">
            <v>SINAPI</v>
          </cell>
          <cell r="C448">
            <v>91306</v>
          </cell>
          <cell r="D448" t="str">
            <v>FECHADURA DE EMBUTIR PARA PORTAS INTERNAS, COMPLETA, ACABAMENTO PADRÃO MÉDIO, COM EXECUÇÃO DE FURO - FORNECIMENTO E INSTALAÇÃO. AF_12/2019</v>
          </cell>
          <cell r="E448" t="str">
            <v>UN</v>
          </cell>
          <cell r="F448">
            <v>1</v>
          </cell>
          <cell r="G448" t="str">
            <v>185,88</v>
          </cell>
          <cell r="H448" t="str">
            <v>BDI 1</v>
          </cell>
          <cell r="I448">
            <v>237.14</v>
          </cell>
          <cell r="J448">
            <v>237.14</v>
          </cell>
        </row>
        <row r="449">
          <cell r="A449" t="str">
            <v>10.11</v>
          </cell>
          <cell r="B449" t="str">
            <v>COMP.</v>
          </cell>
          <cell r="C449">
            <v>39</v>
          </cell>
          <cell r="D449" t="str">
            <v>PEITORIL PRÉ MOLDADO DE GRANILITE LARGURA DE 15 CM ASSENTADO COM ARGAMASSA DE CIMENTO COLANTE - FORNECIMENTO E ASSENTAMENTO</v>
          </cell>
          <cell r="E449" t="str">
            <v>M</v>
          </cell>
          <cell r="F449">
            <v>2</v>
          </cell>
          <cell r="G449">
            <v>41.705249999999999</v>
          </cell>
          <cell r="H449" t="str">
            <v>BDI 1</v>
          </cell>
          <cell r="I449">
            <v>53.2</v>
          </cell>
          <cell r="J449">
            <v>106.4</v>
          </cell>
        </row>
        <row r="450">
          <cell r="A450" t="str">
            <v>10.12</v>
          </cell>
          <cell r="B450" t="str">
            <v>SINAPI</v>
          </cell>
          <cell r="C450">
            <v>92580</v>
          </cell>
          <cell r="D450" t="str">
            <v>TRAMA DE AÇO COMPOSTA POR TERÇAS PARA TELHADOS DE ATÉ 2 ÁGUAS PARA TELHA ONDULADA DE FIBROCIMENTO, METÁLICA, PLÁSTICA OU TERMOACÚSTICA, INCLUSO TRANSPORTE VERTICAL. AF_07/2019</v>
          </cell>
          <cell r="E450" t="str">
            <v>M2</v>
          </cell>
          <cell r="F450">
            <v>2.681</v>
          </cell>
          <cell r="G450" t="str">
            <v>63,71</v>
          </cell>
          <cell r="H450" t="str">
            <v>BDI 1</v>
          </cell>
          <cell r="I450">
            <v>81.28</v>
          </cell>
          <cell r="J450">
            <v>217.91</v>
          </cell>
        </row>
        <row r="451">
          <cell r="A451" t="str">
            <v>10.13</v>
          </cell>
          <cell r="B451" t="str">
            <v>SINAPI</v>
          </cell>
          <cell r="C451">
            <v>94213</v>
          </cell>
          <cell r="D451" t="str">
            <v>TELHAMENTO COM TELHA DE AÇO/ALUMÍNIO E = 0,5 MM, COM ATÉ 2 ÁGUAS, INCLUSO IÇAMENTO. AF_07/2019</v>
          </cell>
          <cell r="E451" t="str">
            <v>M2</v>
          </cell>
          <cell r="F451">
            <v>2.681</v>
          </cell>
          <cell r="G451" t="str">
            <v>59,81</v>
          </cell>
          <cell r="H451" t="str">
            <v>BDI 1</v>
          </cell>
          <cell r="I451">
            <v>76.3</v>
          </cell>
          <cell r="J451">
            <v>204.56</v>
          </cell>
        </row>
        <row r="452">
          <cell r="A452" t="str">
            <v>10.14</v>
          </cell>
          <cell r="B452" t="str">
            <v>COMP.</v>
          </cell>
          <cell r="C452">
            <v>118</v>
          </cell>
          <cell r="D452" t="str">
            <v>CAPEAMENTO COM RUFO INTERNO E ALGEROZ COM CHAPA DE AÇO GALVANIZADO, INCLUSO IÇAMENTO E IMPLANTAÇÃO</v>
          </cell>
          <cell r="E452" t="str">
            <v>M</v>
          </cell>
          <cell r="F452">
            <v>3.83</v>
          </cell>
          <cell r="G452">
            <v>53.88</v>
          </cell>
          <cell r="H452" t="str">
            <v>BDI 1</v>
          </cell>
          <cell r="I452">
            <v>68.739999999999995</v>
          </cell>
          <cell r="J452">
            <v>263.27</v>
          </cell>
        </row>
        <row r="453">
          <cell r="A453" t="str">
            <v>10.15</v>
          </cell>
          <cell r="B453" t="str">
            <v>COMP.</v>
          </cell>
          <cell r="C453">
            <v>51</v>
          </cell>
          <cell r="D453" t="str">
            <v>RAMPA DE ACESSO DE VEÍCULOS PARA A SALA DAS MOTOBOMBAS EM CONCRETO ARMADO FCK 40 MPA, INCLUINDO BASE COMPACTADA E REVESTIMENTO EM PISO DE CONCRETO E=10CM - EXECUÇÃO</v>
          </cell>
          <cell r="E453" t="str">
            <v>M2</v>
          </cell>
          <cell r="F453">
            <v>19.03</v>
          </cell>
          <cell r="G453">
            <v>479.92</v>
          </cell>
          <cell r="H453" t="str">
            <v>BDI 1</v>
          </cell>
          <cell r="I453">
            <v>612.28</v>
          </cell>
          <cell r="J453">
            <v>11651.68</v>
          </cell>
        </row>
        <row r="454">
          <cell r="A454" t="str">
            <v>10.16</v>
          </cell>
          <cell r="B454" t="str">
            <v>SINAPI</v>
          </cell>
          <cell r="C454">
            <v>97584</v>
          </cell>
          <cell r="D454" t="str">
            <v>LUMINÁRIA TIPO CALHA, DE SOBREPOR, COM 1 LÂMPADA TUBULAR FLUORESCENTE DE 36 W, COM REATOR DE PARTIDA RÁPIDA - FORNECIMENTO E INSTALAÇÃO. AF_02/2020</v>
          </cell>
          <cell r="E454" t="str">
            <v>UN</v>
          </cell>
          <cell r="F454">
            <v>4</v>
          </cell>
          <cell r="G454" t="str">
            <v>120,11</v>
          </cell>
          <cell r="H454" t="str">
            <v>BDI 1</v>
          </cell>
          <cell r="I454">
            <v>153.22999999999999</v>
          </cell>
          <cell r="J454">
            <v>612.91999999999996</v>
          </cell>
        </row>
        <row r="455">
          <cell r="A455" t="str">
            <v>10.17</v>
          </cell>
          <cell r="B455" t="str">
            <v>SINAPI</v>
          </cell>
          <cell r="C455">
            <v>91981</v>
          </cell>
          <cell r="D455" t="str">
            <v>INTERRUPTOR BIPOLAR (1 MÓDULO), 10A/250V, INCLUINDO SUPORTE E PLACA - FORNECIMENTO E INSTALAÇÃO. AF_03/2023</v>
          </cell>
          <cell r="E455" t="str">
            <v>UN</v>
          </cell>
          <cell r="F455">
            <v>1</v>
          </cell>
          <cell r="G455" t="str">
            <v>50,60</v>
          </cell>
          <cell r="H455" t="str">
            <v>BDI 1</v>
          </cell>
          <cell r="I455">
            <v>64.55</v>
          </cell>
          <cell r="J455">
            <v>64.55</v>
          </cell>
        </row>
        <row r="456">
          <cell r="A456" t="str">
            <v>10.18</v>
          </cell>
          <cell r="B456" t="str">
            <v>SINAPI</v>
          </cell>
          <cell r="C456">
            <v>92004</v>
          </cell>
          <cell r="D456" t="str">
            <v>TOMADA MÉDIA DE EMBUTIR (2 MÓDULOS), 2P+T 10 A, INCLUINDO SUPORTE E PLACA - FORNECIMENTO E INSTALAÇÃO. AF_03/2023</v>
          </cell>
          <cell r="E456" t="str">
            <v>UN</v>
          </cell>
          <cell r="F456">
            <v>2</v>
          </cell>
          <cell r="G456" t="str">
            <v>56,15</v>
          </cell>
          <cell r="H456" t="str">
            <v>BDI 1</v>
          </cell>
          <cell r="I456">
            <v>71.63</v>
          </cell>
          <cell r="J456">
            <v>143.26</v>
          </cell>
        </row>
        <row r="457">
          <cell r="A457" t="str">
            <v>10.19</v>
          </cell>
          <cell r="B457" t="str">
            <v>SINAPI</v>
          </cell>
          <cell r="C457">
            <v>91834</v>
          </cell>
          <cell r="D457" t="str">
            <v>ELETRODUTO FLEXÍVEL CORRUGADO, PVC, DN 25 MM (3/4"), PARA CIRCUITOS TERMINAIS, INSTALADO EM FORRO - FORNECIMENTO E INSTALAÇÃO. AF_03/2023_PA</v>
          </cell>
          <cell r="E457" t="str">
            <v>M</v>
          </cell>
          <cell r="F457">
            <v>30</v>
          </cell>
          <cell r="G457" t="str">
            <v>18,98</v>
          </cell>
          <cell r="H457" t="str">
            <v>BDI 1</v>
          </cell>
          <cell r="I457">
            <v>24.21</v>
          </cell>
          <cell r="J457">
            <v>726.3</v>
          </cell>
        </row>
        <row r="458">
          <cell r="A458" t="str">
            <v>10.20</v>
          </cell>
          <cell r="B458" t="str">
            <v>SINAPI</v>
          </cell>
          <cell r="C458">
            <v>91926</v>
          </cell>
          <cell r="D458" t="str">
            <v>CABO DE COBRE FLEXÍVEL ISOLADO, 2,5 MM², ANTI-CHAMA 450/750 V, PARA CIRCUITOS TERMINAIS - FORNECIMENTO E INSTALAÇÃO. AF_03/2023</v>
          </cell>
          <cell r="E458" t="str">
            <v>M</v>
          </cell>
          <cell r="F458">
            <v>120</v>
          </cell>
          <cell r="G458" t="str">
            <v>4,02</v>
          </cell>
          <cell r="H458" t="str">
            <v>BDI 1</v>
          </cell>
          <cell r="I458">
            <v>5.12</v>
          </cell>
          <cell r="J458">
            <v>614.4</v>
          </cell>
        </row>
        <row r="460">
          <cell r="I460" t="str">
            <v>SUBTOTAL ELEVAÇÃO DA CASA DE COMANDO, GERADORES E DEMAIS SERVIÇOS</v>
          </cell>
          <cell r="J460">
            <v>113160.87999999998</v>
          </cell>
        </row>
        <row r="462">
          <cell r="A462">
            <v>11</v>
          </cell>
          <cell r="B462" t="str">
            <v>PROJETO BÁSICO E EXECUTIVO</v>
          </cell>
          <cell r="J462">
            <v>0</v>
          </cell>
        </row>
        <row r="463">
          <cell r="A463" t="str">
            <v>11.1</v>
          </cell>
          <cell r="B463" t="str">
            <v>SINAPI</v>
          </cell>
          <cell r="C463">
            <v>90778</v>
          </cell>
          <cell r="D463" t="str">
            <v>HORA TÉCNICA PARA PROJETO BÁSICO, EXECUTIVO E APROVAÇÕES LEGAIS</v>
          </cell>
          <cell r="E463" t="str">
            <v>H</v>
          </cell>
          <cell r="F463">
            <v>1100</v>
          </cell>
          <cell r="G463">
            <v>109.26</v>
          </cell>
          <cell r="H463" t="str">
            <v>BDI 1</v>
          </cell>
          <cell r="I463">
            <v>139.38999999999999</v>
          </cell>
          <cell r="J463">
            <v>153329</v>
          </cell>
        </row>
        <row r="465">
          <cell r="I465" t="str">
            <v>SUBTOTAL PROJETO BÁSICO E EXECUTIVO</v>
          </cell>
          <cell r="J465">
            <v>153329</v>
          </cell>
        </row>
        <row r="467">
          <cell r="A467">
            <v>12</v>
          </cell>
          <cell r="B467" t="str">
            <v>EQUIPAMENTOS SOBRESSALENTES</v>
          </cell>
          <cell r="J467">
            <v>0</v>
          </cell>
        </row>
        <row r="468">
          <cell r="A468" t="str">
            <v>12.1</v>
          </cell>
          <cell r="B468" t="str">
            <v>COMP.</v>
          </cell>
          <cell r="C468">
            <v>72</v>
          </cell>
          <cell r="D468" t="str">
            <v>GRUPO MOTOBOMBA ANFÍBIA PARA ESGOTOS PLUVIAIS, PRESSÃO DE PROJETO 6,0 mca, ROTOR AXIAL, MOTOR SUBMERSO 300CV, BOMBA, SENSORES, FLANGE, PEÇAS NECESSÁRIAS E TUBULÃO 1200 MM - FORNECIMENTO</v>
          </cell>
          <cell r="E468" t="str">
            <v>UN</v>
          </cell>
          <cell r="F468">
            <v>1</v>
          </cell>
          <cell r="G468">
            <v>1459889.19</v>
          </cell>
          <cell r="H468" t="str">
            <v>BDI 2</v>
          </cell>
          <cell r="I468">
            <v>1692303.54</v>
          </cell>
          <cell r="J468">
            <v>1692303.54</v>
          </cell>
        </row>
        <row r="469">
          <cell r="A469" t="str">
            <v>12.2</v>
          </cell>
          <cell r="B469" t="str">
            <v>COMP.</v>
          </cell>
          <cell r="C469">
            <v>151</v>
          </cell>
          <cell r="D469" t="str">
            <v>CRIVO DE SUCÇÃO DA MOTOBOMBA - FORNECIMENTO</v>
          </cell>
          <cell r="E469" t="str">
            <v>UN</v>
          </cell>
          <cell r="F469">
            <v>1</v>
          </cell>
          <cell r="G469">
            <v>13159.76</v>
          </cell>
          <cell r="H469" t="str">
            <v>BDI 2</v>
          </cell>
          <cell r="I469">
            <v>15254.79</v>
          </cell>
          <cell r="J469">
            <v>15254.79</v>
          </cell>
        </row>
        <row r="470">
          <cell r="A470" t="str">
            <v>12.3</v>
          </cell>
          <cell r="B470" t="str">
            <v>COMP.</v>
          </cell>
          <cell r="C470">
            <v>145</v>
          </cell>
          <cell r="D470" t="str">
            <v>VÁLVULA GUILHOTINA DN 1000 - FORNECIMENTO E INSTALAÇÃO</v>
          </cell>
          <cell r="E470" t="str">
            <v>UN</v>
          </cell>
          <cell r="F470">
            <v>2</v>
          </cell>
          <cell r="G470">
            <v>149265.56999999998</v>
          </cell>
          <cell r="H470" t="str">
            <v>BDI 2</v>
          </cell>
          <cell r="I470">
            <v>173028.64</v>
          </cell>
          <cell r="J470">
            <v>346057.28</v>
          </cell>
        </row>
        <row r="471">
          <cell r="A471" t="str">
            <v>12.4</v>
          </cell>
          <cell r="B471" t="str">
            <v>COMP.</v>
          </cell>
          <cell r="C471">
            <v>77</v>
          </cell>
          <cell r="D471" t="str">
            <v>COMPORTA AUTOMÁTICA UNIDICRECIONAL, TIPO VÁLVULA FLAP, DIAMETRO 1000 MM, EM AÇO INOX - FORNECIMENTO</v>
          </cell>
          <cell r="E471" t="str">
            <v>UN</v>
          </cell>
          <cell r="F471">
            <v>2</v>
          </cell>
          <cell r="G471">
            <v>64004.85</v>
          </cell>
          <cell r="H471" t="str">
            <v>BDI 2</v>
          </cell>
          <cell r="I471">
            <v>74194.42</v>
          </cell>
          <cell r="J471">
            <v>148388.84</v>
          </cell>
        </row>
        <row r="472">
          <cell r="A472" t="str">
            <v>12.5</v>
          </cell>
          <cell r="B472" t="str">
            <v>COMP.</v>
          </cell>
          <cell r="C472">
            <v>147</v>
          </cell>
          <cell r="D472" t="str">
            <v>VÁLVULA DE RETENÇÃO FLANGEADA TIPO PORTINHOLA SIMPLES EM AÇO INOX - FORNECIMENTO E INSTALAÇÃO</v>
          </cell>
          <cell r="E472" t="str">
            <v>UN</v>
          </cell>
          <cell r="F472">
            <v>2</v>
          </cell>
          <cell r="G472">
            <v>126421.7</v>
          </cell>
          <cell r="H472" t="str">
            <v>BDI 2</v>
          </cell>
          <cell r="I472">
            <v>146548.03</v>
          </cell>
          <cell r="J472">
            <v>293096.06</v>
          </cell>
        </row>
        <row r="473">
          <cell r="A473" t="str">
            <v>12.6</v>
          </cell>
          <cell r="B473" t="str">
            <v>COT.</v>
          </cell>
          <cell r="C473">
            <v>47</v>
          </cell>
          <cell r="D473" t="str">
            <v xml:space="preserve">INVERSOR DE FREQUÊNCIA TRIFÁSICO 300CV / 380Vca </v>
          </cell>
          <cell r="E473" t="str">
            <v>UN</v>
          </cell>
          <cell r="F473">
            <v>2</v>
          </cell>
          <cell r="G473">
            <v>101334.41</v>
          </cell>
          <cell r="H473" t="str">
            <v>BDI 2</v>
          </cell>
          <cell r="I473">
            <v>117466.84</v>
          </cell>
          <cell r="J473">
            <v>234933.68</v>
          </cell>
        </row>
        <row r="474">
          <cell r="A474" t="str">
            <v>12.7</v>
          </cell>
          <cell r="B474" t="str">
            <v>MERCADO</v>
          </cell>
          <cell r="C474">
            <v>70</v>
          </cell>
          <cell r="D474" t="str">
            <v>CONTROLADOR LÓGICO PROGRAMÁVEL 16ED/16SD-2SAX2SEFREQ. - 24Vcc, c/ 3 portas seriais - ModBus RTU</v>
          </cell>
          <cell r="E474" t="str">
            <v>UN</v>
          </cell>
          <cell r="F474">
            <v>2</v>
          </cell>
          <cell r="G474">
            <v>13313.67</v>
          </cell>
          <cell r="H474" t="str">
            <v>BDI 2</v>
          </cell>
          <cell r="I474">
            <v>15433.2</v>
          </cell>
          <cell r="J474">
            <v>30866.400000000001</v>
          </cell>
        </row>
        <row r="475">
          <cell r="A475" t="str">
            <v>12.8</v>
          </cell>
          <cell r="B475" t="str">
            <v>COT.</v>
          </cell>
          <cell r="C475">
            <v>32</v>
          </cell>
          <cell r="D475" t="str">
            <v xml:space="preserve">Multimedidor de grandezas eletricas    </v>
          </cell>
          <cell r="E475" t="str">
            <v>UN</v>
          </cell>
          <cell r="F475">
            <v>2</v>
          </cell>
          <cell r="G475">
            <v>2522.79</v>
          </cell>
          <cell r="H475" t="str">
            <v>BDI 2</v>
          </cell>
          <cell r="I475">
            <v>2924.41</v>
          </cell>
          <cell r="J475">
            <v>5848.82</v>
          </cell>
        </row>
        <row r="476">
          <cell r="A476" t="str">
            <v>12.9</v>
          </cell>
          <cell r="B476" t="str">
            <v>COMP.</v>
          </cell>
          <cell r="C476">
            <v>92</v>
          </cell>
          <cell r="D476" t="str">
            <v>CIRCUITO DE COMANDO E TELEMETRIA E SENSORES ULTRASSÔNICOS DE NÍVEL -  FORNECIMENTO DE MATERIAIS E INSTALAÇÃO</v>
          </cell>
          <cell r="E476" t="str">
            <v>UN</v>
          </cell>
          <cell r="F476">
            <v>2</v>
          </cell>
          <cell r="G476">
            <v>5423.74</v>
          </cell>
          <cell r="H476" t="str">
            <v>BDI 2</v>
          </cell>
          <cell r="I476">
            <v>6287.19</v>
          </cell>
          <cell r="J476">
            <v>12574.38</v>
          </cell>
        </row>
        <row r="477">
          <cell r="A477" t="str">
            <v>12.10</v>
          </cell>
          <cell r="B477" t="str">
            <v>COMP.</v>
          </cell>
          <cell r="C477">
            <v>152</v>
          </cell>
          <cell r="D477" t="str">
            <v>KIT DE SOBRESSALENTES PARA UMA GRADE MECANIZADA, INCLUINDO CABOS DE AÇO, RASTELO/GARRA COMPLETA, CCM COMPLETO COM INVERSOR E SENSORES</v>
          </cell>
          <cell r="E477" t="str">
            <v>UN</v>
          </cell>
          <cell r="F477">
            <v>2</v>
          </cell>
          <cell r="G477">
            <v>61408.92</v>
          </cell>
          <cell r="H477" t="str">
            <v>BDI 1</v>
          </cell>
          <cell r="I477">
            <v>78345.5</v>
          </cell>
          <cell r="J477">
            <v>156691</v>
          </cell>
        </row>
        <row r="478">
          <cell r="I478" t="str">
            <v>SUBTOTAL EQUIPAMENTOS SOBRESSALENTES</v>
          </cell>
          <cell r="J478">
            <v>2936014.79</v>
          </cell>
        </row>
        <row r="480">
          <cell r="I480" t="str">
            <v>TOTAL GERAL DA OBRA:</v>
          </cell>
          <cell r="J480">
            <v>41121928.079999998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21" sqref="C21"/>
    </sheetView>
  </sheetViews>
  <sheetFormatPr defaultRowHeight="15" x14ac:dyDescent="0.25"/>
  <cols>
    <col min="1" max="1" width="12.7109375" customWidth="1"/>
    <col min="2" max="2" width="47.85546875" customWidth="1"/>
    <col min="3" max="3" width="19.5703125" customWidth="1"/>
    <col min="4" max="4" width="20.5703125" customWidth="1"/>
  </cols>
  <sheetData>
    <row r="1" spans="1:4" x14ac:dyDescent="0.25">
      <c r="B1" t="s">
        <v>61</v>
      </c>
      <c r="C1" s="150" t="s">
        <v>62</v>
      </c>
      <c r="D1" s="151" t="s">
        <v>66</v>
      </c>
    </row>
    <row r="4" spans="1:4" x14ac:dyDescent="0.25">
      <c r="A4" s="152" t="s">
        <v>0</v>
      </c>
      <c r="B4" s="152" t="s">
        <v>1</v>
      </c>
      <c r="C4" s="153" t="s">
        <v>63</v>
      </c>
      <c r="D4" s="154" t="s">
        <v>3</v>
      </c>
    </row>
    <row r="5" spans="1:4" x14ac:dyDescent="0.25">
      <c r="A5" s="155"/>
      <c r="B5" s="156"/>
      <c r="C5" s="157"/>
      <c r="D5" s="158"/>
    </row>
    <row r="6" spans="1:4" x14ac:dyDescent="0.25">
      <c r="A6" s="159"/>
      <c r="B6" s="160"/>
      <c r="C6" s="161"/>
      <c r="D6" s="162"/>
    </row>
    <row r="7" spans="1:4" x14ac:dyDescent="0.25">
      <c r="A7" s="159">
        <v>1</v>
      </c>
      <c r="B7" s="163" t="s">
        <v>47</v>
      </c>
      <c r="C7" s="164"/>
      <c r="D7" s="162"/>
    </row>
    <row r="8" spans="1:4" x14ac:dyDescent="0.25">
      <c r="A8" s="159"/>
      <c r="B8" s="163"/>
      <c r="C8" s="161"/>
      <c r="D8" s="162"/>
    </row>
    <row r="9" spans="1:4" x14ac:dyDescent="0.25">
      <c r="A9" s="159">
        <v>2</v>
      </c>
      <c r="B9" s="163" t="s">
        <v>64</v>
      </c>
      <c r="C9" s="164"/>
      <c r="D9" s="162"/>
    </row>
    <row r="10" spans="1:4" x14ac:dyDescent="0.25">
      <c r="A10" s="159"/>
      <c r="B10" s="163"/>
      <c r="C10" s="164"/>
      <c r="D10" s="162"/>
    </row>
    <row r="11" spans="1:4" x14ac:dyDescent="0.25">
      <c r="A11" s="159"/>
      <c r="B11" s="165" t="s">
        <v>65</v>
      </c>
      <c r="C11" s="166">
        <f>SUM(C7:C9)</f>
        <v>0</v>
      </c>
      <c r="D11" s="167">
        <v>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tabSelected="1" zoomScale="70" zoomScaleNormal="70" workbookViewId="0">
      <selection activeCell="B9" sqref="B9"/>
    </sheetView>
  </sheetViews>
  <sheetFormatPr defaultRowHeight="15" x14ac:dyDescent="0.25"/>
  <cols>
    <col min="1" max="1" width="9.85546875" style="196" customWidth="1"/>
    <col min="2" max="2" width="40.7109375" customWidth="1"/>
    <col min="3" max="3" width="20.140625" style="178" bestFit="1" customWidth="1"/>
    <col min="4" max="4" width="17.42578125" style="176" bestFit="1" customWidth="1"/>
    <col min="5" max="5" width="19.140625" bestFit="1" customWidth="1"/>
    <col min="6" max="6" width="7.28515625" bestFit="1" customWidth="1"/>
    <col min="7" max="7" width="9.5703125" bestFit="1" customWidth="1"/>
    <col min="8" max="8" width="19.140625" bestFit="1" customWidth="1"/>
    <col min="9" max="9" width="7.28515625" bestFit="1" customWidth="1"/>
    <col min="10" max="10" width="9.5703125" bestFit="1" customWidth="1"/>
    <col min="11" max="11" width="19.140625" bestFit="1" customWidth="1"/>
    <col min="12" max="12" width="7.28515625" bestFit="1" customWidth="1"/>
    <col min="13" max="13" width="9.5703125" bestFit="1" customWidth="1"/>
    <col min="14" max="14" width="19.140625" bestFit="1" customWidth="1"/>
    <col min="15" max="15" width="7.28515625" bestFit="1" customWidth="1"/>
    <col min="16" max="16" width="9.5703125" bestFit="1" customWidth="1"/>
    <col min="17" max="17" width="19.140625" bestFit="1" customWidth="1"/>
    <col min="18" max="18" width="7.28515625" bestFit="1" customWidth="1"/>
    <col min="19" max="19" width="9.5703125" bestFit="1" customWidth="1"/>
    <col min="20" max="20" width="19.140625" bestFit="1" customWidth="1"/>
    <col min="21" max="21" width="7.28515625" bestFit="1" customWidth="1"/>
    <col min="22" max="22" width="9.5703125" bestFit="1" customWidth="1"/>
    <col min="23" max="23" width="18.28515625" bestFit="1" customWidth="1"/>
    <col min="24" max="24" width="22.7109375" bestFit="1" customWidth="1"/>
    <col min="25" max="25" width="23" bestFit="1" customWidth="1"/>
    <col min="26" max="26" width="18" bestFit="1" customWidth="1"/>
    <col min="27" max="27" width="6.85546875" bestFit="1" customWidth="1"/>
    <col min="28" max="28" width="9.42578125" bestFit="1" customWidth="1"/>
    <col min="29" max="29" width="18.85546875" bestFit="1" customWidth="1"/>
    <col min="30" max="30" width="5.85546875" bestFit="1" customWidth="1"/>
    <col min="31" max="31" width="9.42578125" bestFit="1" customWidth="1"/>
    <col min="32" max="32" width="19.42578125" bestFit="1" customWidth="1"/>
    <col min="33" max="33" width="5.85546875" bestFit="1" customWidth="1"/>
    <col min="34" max="34" width="9.42578125" bestFit="1" customWidth="1"/>
    <col min="35" max="35" width="19.42578125" bestFit="1" customWidth="1"/>
    <col min="36" max="36" width="5.85546875" bestFit="1" customWidth="1"/>
    <col min="37" max="37" width="9.42578125" customWidth="1"/>
    <col min="38" max="38" width="19.42578125" bestFit="1" customWidth="1"/>
    <col min="39" max="39" width="5.85546875" bestFit="1" customWidth="1"/>
    <col min="40" max="40" width="9.42578125" bestFit="1" customWidth="1"/>
    <col min="41" max="41" width="19.42578125" bestFit="1" customWidth="1"/>
    <col min="42" max="42" width="5.85546875" bestFit="1" customWidth="1"/>
    <col min="43" max="43" width="9.42578125" bestFit="1" customWidth="1"/>
    <col min="45" max="45" width="18.5703125" bestFit="1" customWidth="1"/>
    <col min="46" max="46" width="19.85546875" customWidth="1"/>
  </cols>
  <sheetData>
    <row r="1" spans="1:39" x14ac:dyDescent="0.25">
      <c r="A1" s="173" t="s">
        <v>68</v>
      </c>
      <c r="B1" s="174"/>
      <c r="C1" s="175" t="s">
        <v>67</v>
      </c>
    </row>
    <row r="2" spans="1:39" x14ac:dyDescent="0.25">
      <c r="A2" s="177" t="s">
        <v>69</v>
      </c>
    </row>
    <row r="3" spans="1:39" x14ac:dyDescent="0.25">
      <c r="A3" s="177"/>
    </row>
    <row r="4" spans="1:39" x14ac:dyDescent="0.25">
      <c r="A4" s="152" t="s">
        <v>0</v>
      </c>
      <c r="B4" s="179" t="s">
        <v>1</v>
      </c>
      <c r="C4" s="153" t="s">
        <v>63</v>
      </c>
      <c r="D4" s="154" t="s">
        <v>3</v>
      </c>
      <c r="E4" s="228" t="s">
        <v>70</v>
      </c>
      <c r="F4" s="228"/>
      <c r="G4" s="228"/>
      <c r="H4" s="228" t="s">
        <v>71</v>
      </c>
      <c r="I4" s="228"/>
      <c r="J4" s="228"/>
      <c r="K4" s="228" t="s">
        <v>72</v>
      </c>
      <c r="L4" s="228"/>
      <c r="M4" s="228"/>
      <c r="N4" s="228" t="s">
        <v>73</v>
      </c>
      <c r="O4" s="228"/>
      <c r="P4" s="228"/>
      <c r="Q4" s="228" t="s">
        <v>74</v>
      </c>
      <c r="R4" s="228"/>
      <c r="S4" s="228"/>
      <c r="T4" s="229" t="s">
        <v>75</v>
      </c>
      <c r="U4" s="229"/>
      <c r="V4" s="229"/>
      <c r="X4" s="180" t="s">
        <v>76</v>
      </c>
      <c r="Y4" t="s">
        <v>77</v>
      </c>
    </row>
    <row r="5" spans="1:39" x14ac:dyDescent="0.25">
      <c r="A5" s="155"/>
      <c r="B5" s="156"/>
      <c r="C5" s="157"/>
      <c r="D5" s="158"/>
      <c r="E5" s="181" t="s">
        <v>78</v>
      </c>
      <c r="F5" s="182" t="s">
        <v>79</v>
      </c>
      <c r="G5" s="183" t="s">
        <v>80</v>
      </c>
      <c r="H5" s="181" t="s">
        <v>78</v>
      </c>
      <c r="I5" s="182" t="s">
        <v>79</v>
      </c>
      <c r="J5" s="183" t="s">
        <v>80</v>
      </c>
      <c r="K5" s="181" t="s">
        <v>78</v>
      </c>
      <c r="L5" s="182" t="s">
        <v>79</v>
      </c>
      <c r="M5" s="183" t="s">
        <v>80</v>
      </c>
      <c r="N5" s="181" t="s">
        <v>78</v>
      </c>
      <c r="O5" s="182" t="s">
        <v>79</v>
      </c>
      <c r="P5" s="183" t="s">
        <v>80</v>
      </c>
      <c r="Q5" s="181" t="s">
        <v>78</v>
      </c>
      <c r="R5" s="182" t="s">
        <v>79</v>
      </c>
      <c r="S5" s="183" t="s">
        <v>80</v>
      </c>
      <c r="T5" s="184" t="s">
        <v>78</v>
      </c>
      <c r="U5" s="185" t="s">
        <v>79</v>
      </c>
      <c r="V5" s="186" t="s">
        <v>80</v>
      </c>
    </row>
    <row r="6" spans="1:39" x14ac:dyDescent="0.25">
      <c r="A6" s="159"/>
      <c r="B6" s="160"/>
      <c r="C6" s="161"/>
      <c r="D6" s="162"/>
      <c r="E6" s="187"/>
      <c r="F6" s="188"/>
      <c r="G6" s="189"/>
      <c r="H6" s="187"/>
      <c r="I6" s="188"/>
      <c r="J6" s="189"/>
      <c r="K6" s="187"/>
      <c r="L6" s="188"/>
      <c r="M6" s="189"/>
      <c r="N6" s="187"/>
      <c r="O6" s="188"/>
      <c r="P6" s="189"/>
      <c r="Q6" s="187"/>
      <c r="R6" s="188"/>
      <c r="S6" s="189"/>
      <c r="T6" s="187"/>
      <c r="U6" s="188"/>
      <c r="V6" s="189"/>
    </row>
    <row r="7" spans="1:39" x14ac:dyDescent="0.25">
      <c r="A7" s="159">
        <f>[1]SINTÉTICO!A11</f>
        <v>1</v>
      </c>
      <c r="B7" s="160" t="s">
        <v>47</v>
      </c>
      <c r="C7" s="161"/>
      <c r="D7" s="162"/>
      <c r="E7" s="190"/>
      <c r="F7" s="191"/>
      <c r="G7" s="192"/>
      <c r="H7" s="190"/>
      <c r="I7" s="191"/>
      <c r="J7" s="192"/>
      <c r="K7" s="190"/>
      <c r="L7" s="191"/>
      <c r="M7" s="192"/>
      <c r="N7" s="190"/>
      <c r="O7" s="191"/>
      <c r="P7" s="192"/>
      <c r="Q7" s="190"/>
      <c r="R7" s="191"/>
      <c r="S7" s="192"/>
      <c r="T7" s="190"/>
      <c r="U7" s="191"/>
      <c r="V7" s="192"/>
      <c r="X7" s="180">
        <f>E7+H7+K7+N7+Q7+T7</f>
        <v>0</v>
      </c>
    </row>
    <row r="8" spans="1:39" x14ac:dyDescent="0.25">
      <c r="A8" s="159"/>
      <c r="B8" s="160"/>
      <c r="C8" s="161"/>
      <c r="D8" s="162"/>
      <c r="E8" s="187"/>
      <c r="F8" s="188"/>
      <c r="G8" s="189"/>
      <c r="H8" s="187"/>
      <c r="I8" s="188"/>
      <c r="J8" s="189"/>
      <c r="K8" s="187"/>
      <c r="L8" s="188"/>
      <c r="M8" s="189"/>
      <c r="N8" s="187"/>
      <c r="O8" s="188"/>
      <c r="P8" s="189"/>
      <c r="Q8" s="187"/>
      <c r="R8" s="188"/>
      <c r="S8" s="189"/>
      <c r="T8" s="187"/>
      <c r="U8" s="188"/>
      <c r="V8" s="189"/>
      <c r="X8" s="180">
        <f t="shared" ref="X8:X10" si="0">E8+H8+K8+N8+Q8+T8</f>
        <v>0</v>
      </c>
    </row>
    <row r="9" spans="1:39" x14ac:dyDescent="0.25">
      <c r="A9" s="159">
        <f>[1]SINTÉTICO!A24</f>
        <v>2</v>
      </c>
      <c r="B9" s="160" t="s">
        <v>64</v>
      </c>
      <c r="C9" s="161"/>
      <c r="D9" s="162"/>
      <c r="E9" s="190"/>
      <c r="F9" s="191"/>
      <c r="G9" s="192"/>
      <c r="H9" s="190"/>
      <c r="I9" s="191"/>
      <c r="J9" s="192"/>
      <c r="K9" s="190"/>
      <c r="L9" s="191"/>
      <c r="M9" s="192"/>
      <c r="N9" s="190"/>
      <c r="O9" s="191"/>
      <c r="P9" s="192"/>
      <c r="Q9" s="190"/>
      <c r="R9" s="191"/>
      <c r="S9" s="192"/>
      <c r="T9" s="190"/>
      <c r="U9" s="191"/>
      <c r="V9" s="192"/>
      <c r="X9" s="180">
        <f t="shared" si="0"/>
        <v>0</v>
      </c>
    </row>
    <row r="10" spans="1:39" x14ac:dyDescent="0.25">
      <c r="A10" s="159"/>
      <c r="B10" s="160"/>
      <c r="C10" s="161"/>
      <c r="D10" s="162"/>
      <c r="E10" s="193"/>
      <c r="F10" s="194"/>
      <c r="G10" s="195"/>
      <c r="H10" s="193"/>
      <c r="I10" s="194"/>
      <c r="J10" s="195"/>
      <c r="K10" s="193"/>
      <c r="L10" s="194"/>
      <c r="M10" s="195"/>
      <c r="N10" s="193"/>
      <c r="O10" s="194"/>
      <c r="P10" s="195"/>
      <c r="Q10" s="193"/>
      <c r="R10" s="194"/>
      <c r="S10" s="195"/>
      <c r="T10" s="193"/>
      <c r="U10" s="194"/>
      <c r="V10" s="195"/>
      <c r="X10" s="180">
        <f t="shared" si="0"/>
        <v>0</v>
      </c>
    </row>
    <row r="11" spans="1:39" x14ac:dyDescent="0.25">
      <c r="A11" s="159"/>
      <c r="B11" s="165" t="s">
        <v>65</v>
      </c>
      <c r="C11" s="161"/>
      <c r="D11" s="167"/>
      <c r="E11" s="225"/>
      <c r="F11" s="226"/>
      <c r="G11" s="227"/>
      <c r="H11" s="225"/>
      <c r="I11" s="226"/>
      <c r="J11" s="227"/>
      <c r="K11" s="225"/>
      <c r="L11" s="226"/>
      <c r="M11" s="227"/>
      <c r="N11" s="225"/>
      <c r="O11" s="226"/>
      <c r="P11" s="227"/>
      <c r="Q11" s="225"/>
      <c r="R11" s="226"/>
      <c r="S11" s="227"/>
      <c r="T11" s="225"/>
      <c r="U11" s="226"/>
      <c r="V11" s="227"/>
      <c r="X11" s="180">
        <f>E11+H11+K11+N11+Q11+T11</f>
        <v>0</v>
      </c>
    </row>
    <row r="12" spans="1:39" x14ac:dyDescent="0.25">
      <c r="A12" s="159"/>
      <c r="B12" s="160"/>
      <c r="C12" s="161"/>
      <c r="D12" s="167" t="s">
        <v>81</v>
      </c>
      <c r="E12" s="223">
        <f>E11</f>
        <v>0</v>
      </c>
      <c r="F12" s="223"/>
      <c r="G12" s="223"/>
      <c r="H12" s="223">
        <f>H11+E12</f>
        <v>0</v>
      </c>
      <c r="I12" s="223"/>
      <c r="J12" s="223"/>
      <c r="K12" s="223">
        <f>K11+H12</f>
        <v>0</v>
      </c>
      <c r="L12" s="223"/>
      <c r="M12" s="223"/>
      <c r="N12" s="223">
        <f>N11+K12</f>
        <v>0</v>
      </c>
      <c r="O12" s="223"/>
      <c r="P12" s="223"/>
      <c r="Q12" s="223">
        <f>Q11+N12</f>
        <v>0</v>
      </c>
      <c r="R12" s="223"/>
      <c r="S12" s="223"/>
      <c r="T12" s="223">
        <f>T11+Q12</f>
        <v>0</v>
      </c>
      <c r="U12" s="223"/>
      <c r="V12" s="223"/>
      <c r="X12" s="180"/>
    </row>
    <row r="13" spans="1:39" x14ac:dyDescent="0.25">
      <c r="E13" s="197"/>
      <c r="F13" s="198"/>
      <c r="G13" s="197"/>
      <c r="H13" s="197"/>
      <c r="I13" s="198"/>
      <c r="J13" s="197"/>
      <c r="K13" s="197"/>
      <c r="L13" s="198"/>
      <c r="M13" s="197"/>
      <c r="N13" s="197"/>
      <c r="O13" s="198"/>
      <c r="P13" s="197"/>
      <c r="Q13" s="197"/>
      <c r="R13" s="198"/>
      <c r="S13" s="197"/>
      <c r="T13" s="197"/>
      <c r="U13" s="197"/>
      <c r="V13" s="197"/>
      <c r="X13" s="180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</row>
    <row r="14" spans="1:39" x14ac:dyDescent="0.25">
      <c r="A14" s="152" t="s">
        <v>0</v>
      </c>
      <c r="B14" s="179" t="s">
        <v>1</v>
      </c>
      <c r="C14" s="153" t="s">
        <v>63</v>
      </c>
      <c r="D14" s="154" t="s">
        <v>3</v>
      </c>
      <c r="E14" s="224" t="s">
        <v>82</v>
      </c>
      <c r="F14" s="224"/>
      <c r="G14" s="224"/>
      <c r="H14" s="224" t="s">
        <v>83</v>
      </c>
      <c r="I14" s="224"/>
      <c r="J14" s="224"/>
      <c r="K14" s="224" t="s">
        <v>84</v>
      </c>
      <c r="L14" s="224"/>
      <c r="M14" s="224"/>
      <c r="N14" s="224" t="s">
        <v>85</v>
      </c>
      <c r="O14" s="224"/>
      <c r="P14" s="224"/>
      <c r="Q14" s="224" t="s">
        <v>86</v>
      </c>
      <c r="R14" s="224"/>
      <c r="S14" s="224"/>
      <c r="T14" s="224" t="s">
        <v>87</v>
      </c>
      <c r="U14" s="224"/>
      <c r="V14" s="224"/>
      <c r="X14" s="180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</row>
    <row r="15" spans="1:39" x14ac:dyDescent="0.25">
      <c r="A15" s="155"/>
      <c r="B15" s="156"/>
      <c r="C15" s="157"/>
      <c r="D15" s="158"/>
      <c r="E15" s="181" t="s">
        <v>78</v>
      </c>
      <c r="F15" s="182" t="s">
        <v>79</v>
      </c>
      <c r="G15" s="183" t="s">
        <v>80</v>
      </c>
      <c r="H15" s="199" t="s">
        <v>78</v>
      </c>
      <c r="I15" s="185" t="s">
        <v>79</v>
      </c>
      <c r="J15" s="186" t="s">
        <v>80</v>
      </c>
      <c r="K15" s="181" t="s">
        <v>78</v>
      </c>
      <c r="L15" s="182" t="s">
        <v>79</v>
      </c>
      <c r="M15" s="183" t="s">
        <v>80</v>
      </c>
      <c r="N15" s="181" t="s">
        <v>78</v>
      </c>
      <c r="O15" s="182" t="s">
        <v>79</v>
      </c>
      <c r="P15" s="183" t="s">
        <v>80</v>
      </c>
      <c r="Q15" s="181" t="s">
        <v>78</v>
      </c>
      <c r="R15" s="182" t="s">
        <v>79</v>
      </c>
      <c r="S15" s="183" t="s">
        <v>80</v>
      </c>
      <c r="T15" s="181" t="s">
        <v>78</v>
      </c>
      <c r="U15" s="182" t="s">
        <v>79</v>
      </c>
      <c r="V15" s="183" t="s">
        <v>80</v>
      </c>
      <c r="X15" s="180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</row>
    <row r="16" spans="1:39" x14ac:dyDescent="0.25">
      <c r="A16" s="159"/>
      <c r="B16" s="160"/>
      <c r="C16" s="161"/>
      <c r="D16" s="162"/>
      <c r="E16" s="187"/>
      <c r="F16" s="188"/>
      <c r="G16" s="189"/>
      <c r="H16" s="187"/>
      <c r="I16" s="188"/>
      <c r="J16" s="189"/>
      <c r="K16" s="187"/>
      <c r="L16" s="188"/>
      <c r="M16" s="189"/>
      <c r="N16" s="187"/>
      <c r="O16" s="188"/>
      <c r="P16" s="189"/>
      <c r="Q16" s="187"/>
      <c r="R16" s="188"/>
      <c r="S16" s="189"/>
      <c r="T16" s="187"/>
      <c r="U16" s="188"/>
      <c r="V16" s="189"/>
      <c r="X16" s="180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</row>
    <row r="17" spans="1:45" x14ac:dyDescent="0.25">
      <c r="A17" s="159">
        <f>A7</f>
        <v>1</v>
      </c>
      <c r="B17" s="160" t="str">
        <f>B7</f>
        <v>CASA DE BOMBAS Nº9</v>
      </c>
      <c r="C17" s="161"/>
      <c r="D17" s="162"/>
      <c r="E17" s="190"/>
      <c r="F17" s="191"/>
      <c r="G17" s="192"/>
      <c r="H17" s="190"/>
      <c r="I17" s="191"/>
      <c r="J17" s="192"/>
      <c r="K17" s="190"/>
      <c r="L17" s="191"/>
      <c r="M17" s="192"/>
      <c r="N17" s="190"/>
      <c r="O17" s="191"/>
      <c r="P17" s="192"/>
      <c r="Q17" s="190"/>
      <c r="R17" s="191"/>
      <c r="S17" s="192"/>
      <c r="T17" s="190"/>
      <c r="U17" s="191"/>
      <c r="V17" s="192"/>
      <c r="X17" s="180">
        <f>E17+H17+K17+N17+Q17+T17+X7</f>
        <v>0</v>
      </c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</row>
    <row r="18" spans="1:45" x14ac:dyDescent="0.25">
      <c r="A18" s="159"/>
      <c r="B18" s="160"/>
      <c r="C18" s="161"/>
      <c r="D18" s="162"/>
      <c r="E18" s="187"/>
      <c r="F18" s="188"/>
      <c r="G18" s="189"/>
      <c r="H18" s="187"/>
      <c r="I18" s="188"/>
      <c r="J18" s="189"/>
      <c r="K18" s="187"/>
      <c r="L18" s="188"/>
      <c r="M18" s="189"/>
      <c r="N18" s="187"/>
      <c r="O18" s="188"/>
      <c r="P18" s="189"/>
      <c r="Q18" s="187"/>
      <c r="R18" s="188"/>
      <c r="S18" s="189"/>
      <c r="T18" s="187"/>
      <c r="U18" s="188"/>
      <c r="V18" s="189"/>
      <c r="X18" s="180">
        <f>E18+H18+K18+N18+Q18+T18+X8</f>
        <v>0</v>
      </c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</row>
    <row r="19" spans="1:45" x14ac:dyDescent="0.25">
      <c r="A19" s="159">
        <f>A9</f>
        <v>2</v>
      </c>
      <c r="B19" s="160" t="str">
        <f>B9</f>
        <v>CASA DE BOMBAS Nº10</v>
      </c>
      <c r="C19" s="161"/>
      <c r="D19" s="162"/>
      <c r="E19" s="190"/>
      <c r="F19" s="191"/>
      <c r="G19" s="192"/>
      <c r="H19" s="190"/>
      <c r="I19" s="191"/>
      <c r="J19" s="192"/>
      <c r="K19" s="190"/>
      <c r="L19" s="191"/>
      <c r="M19" s="192"/>
      <c r="N19" s="190"/>
      <c r="O19" s="191"/>
      <c r="P19" s="192"/>
      <c r="Q19" s="190"/>
      <c r="R19" s="191"/>
      <c r="S19" s="192"/>
      <c r="T19" s="190"/>
      <c r="U19" s="191"/>
      <c r="V19" s="192"/>
      <c r="X19" s="180">
        <f>E19+H19+K19+N19+Q19+T19+X9</f>
        <v>0</v>
      </c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</row>
    <row r="20" spans="1:45" x14ac:dyDescent="0.25">
      <c r="A20" s="159"/>
      <c r="B20" s="160"/>
      <c r="C20" s="161"/>
      <c r="D20" s="162"/>
      <c r="E20" s="193"/>
      <c r="F20" s="194"/>
      <c r="G20" s="195"/>
      <c r="H20" s="193"/>
      <c r="I20" s="194"/>
      <c r="J20" s="195"/>
      <c r="K20" s="193"/>
      <c r="L20" s="194"/>
      <c r="M20" s="195"/>
      <c r="N20" s="193"/>
      <c r="O20" s="194"/>
      <c r="P20" s="195"/>
      <c r="Q20" s="193"/>
      <c r="R20" s="194"/>
      <c r="S20" s="195"/>
      <c r="T20" s="193"/>
      <c r="U20" s="194"/>
      <c r="V20" s="195"/>
      <c r="X20" s="180">
        <f>E20+H20+K20+N20+Q20+T20+X10</f>
        <v>0</v>
      </c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</row>
    <row r="21" spans="1:45" x14ac:dyDescent="0.25">
      <c r="A21" s="159"/>
      <c r="B21" s="165" t="s">
        <v>65</v>
      </c>
      <c r="C21" s="161">
        <f>SUM(C17:C20)</f>
        <v>0</v>
      </c>
      <c r="D21" s="162">
        <f>SUM(D17:D20)</f>
        <v>0</v>
      </c>
      <c r="E21" s="223">
        <f>SUM(E17:E20)</f>
        <v>0</v>
      </c>
      <c r="F21" s="223"/>
      <c r="G21" s="223"/>
      <c r="H21" s="223">
        <f>SUM(H17:H20)</f>
        <v>0</v>
      </c>
      <c r="I21" s="223"/>
      <c r="J21" s="223"/>
      <c r="K21" s="223">
        <f>ROUND(SUM(K17:K20),2)</f>
        <v>0</v>
      </c>
      <c r="L21" s="223"/>
      <c r="M21" s="223"/>
      <c r="N21" s="223">
        <f>ROUND(SUM(N17:N20),2)</f>
        <v>0</v>
      </c>
      <c r="O21" s="223"/>
      <c r="P21" s="223"/>
      <c r="Q21" s="223">
        <f>ROUND(SUM(Q17:Q20),2)</f>
        <v>0</v>
      </c>
      <c r="R21" s="223"/>
      <c r="S21" s="223"/>
      <c r="T21" s="223">
        <f>ROUND(SUM(T17:T20),2)</f>
        <v>0</v>
      </c>
      <c r="U21" s="223"/>
      <c r="V21" s="223"/>
      <c r="X21" s="180">
        <f>E21+H21+K21+N21+Q21+T21+X11</f>
        <v>0</v>
      </c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</row>
    <row r="22" spans="1:45" x14ac:dyDescent="0.25">
      <c r="A22" s="159"/>
      <c r="B22" s="160"/>
      <c r="C22" s="161"/>
      <c r="D22" s="167" t="s">
        <v>81</v>
      </c>
      <c r="E22" s="223">
        <f>E21+T12</f>
        <v>0</v>
      </c>
      <c r="F22" s="223"/>
      <c r="G22" s="223"/>
      <c r="H22" s="223">
        <f t="shared" ref="H22" si="1">H21+E22</f>
        <v>0</v>
      </c>
      <c r="I22" s="223"/>
      <c r="J22" s="223"/>
      <c r="K22" s="223">
        <f t="shared" ref="K22" si="2">K21+H22</f>
        <v>0</v>
      </c>
      <c r="L22" s="223"/>
      <c r="M22" s="223"/>
      <c r="N22" s="223">
        <f t="shared" ref="N22" si="3">N21+K22</f>
        <v>0</v>
      </c>
      <c r="O22" s="223"/>
      <c r="P22" s="223"/>
      <c r="Q22" s="223">
        <f t="shared" ref="Q22" si="4">Q21+N22</f>
        <v>0</v>
      </c>
      <c r="R22" s="223"/>
      <c r="S22" s="223"/>
      <c r="T22" s="223">
        <f t="shared" ref="T22" si="5">T21+Q22</f>
        <v>0</v>
      </c>
      <c r="U22" s="223"/>
      <c r="V22" s="223"/>
      <c r="X22" s="180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</row>
    <row r="23" spans="1:45" x14ac:dyDescent="0.25">
      <c r="X23" s="180"/>
    </row>
    <row r="24" spans="1:45" x14ac:dyDescent="0.25">
      <c r="A24" s="152" t="str">
        <f>A4</f>
        <v>ITEM</v>
      </c>
      <c r="B24" s="152" t="str">
        <f>B4</f>
        <v>SERVIÇO</v>
      </c>
      <c r="C24" s="153" t="str">
        <f>C4</f>
        <v>VALOR</v>
      </c>
      <c r="D24" s="154" t="str">
        <f>D4</f>
        <v>PERCENTUAL</v>
      </c>
      <c r="E24" s="224" t="s">
        <v>88</v>
      </c>
      <c r="F24" s="224"/>
      <c r="G24" s="224"/>
      <c r="H24" s="224" t="s">
        <v>89</v>
      </c>
      <c r="I24" s="224"/>
      <c r="J24" s="224"/>
      <c r="K24" s="224" t="s">
        <v>90</v>
      </c>
      <c r="L24" s="224"/>
      <c r="M24" s="224"/>
      <c r="N24" s="224" t="s">
        <v>91</v>
      </c>
      <c r="O24" s="224"/>
      <c r="P24" s="224"/>
      <c r="Q24" s="224" t="s">
        <v>92</v>
      </c>
      <c r="R24" s="224"/>
      <c r="S24" s="224"/>
      <c r="T24" s="224" t="s">
        <v>93</v>
      </c>
      <c r="U24" s="224"/>
      <c r="V24" s="224"/>
      <c r="X24" s="180"/>
    </row>
    <row r="25" spans="1:45" x14ac:dyDescent="0.25">
      <c r="A25" s="155"/>
      <c r="B25" s="156"/>
      <c r="C25" s="157"/>
      <c r="D25" s="158"/>
      <c r="E25" s="199" t="s">
        <v>78</v>
      </c>
      <c r="F25" s="185" t="s">
        <v>79</v>
      </c>
      <c r="G25" s="186" t="s">
        <v>80</v>
      </c>
      <c r="H25" s="181" t="s">
        <v>78</v>
      </c>
      <c r="I25" s="182" t="s">
        <v>79</v>
      </c>
      <c r="J25" s="183" t="s">
        <v>80</v>
      </c>
      <c r="K25" s="181" t="s">
        <v>78</v>
      </c>
      <c r="L25" s="182" t="s">
        <v>79</v>
      </c>
      <c r="M25" s="183" t="s">
        <v>80</v>
      </c>
      <c r="N25" s="181" t="s">
        <v>78</v>
      </c>
      <c r="O25" s="182" t="s">
        <v>79</v>
      </c>
      <c r="P25" s="183" t="s">
        <v>80</v>
      </c>
      <c r="Q25" s="181" t="s">
        <v>78</v>
      </c>
      <c r="R25" s="182" t="s">
        <v>79</v>
      </c>
      <c r="S25" s="183" t="s">
        <v>80</v>
      </c>
      <c r="T25" s="181" t="s">
        <v>78</v>
      </c>
      <c r="U25" s="182" t="s">
        <v>79</v>
      </c>
      <c r="V25" s="183" t="s">
        <v>80</v>
      </c>
      <c r="X25" s="180"/>
    </row>
    <row r="26" spans="1:45" x14ac:dyDescent="0.25">
      <c r="A26" s="159"/>
      <c r="B26" s="160"/>
      <c r="C26" s="161"/>
      <c r="D26" s="162"/>
      <c r="E26" s="187"/>
      <c r="F26" s="188"/>
      <c r="G26" s="189"/>
      <c r="H26" s="187"/>
      <c r="I26" s="188"/>
      <c r="J26" s="189"/>
      <c r="K26" s="187"/>
      <c r="L26" s="188"/>
      <c r="M26" s="189"/>
      <c r="N26" s="187"/>
      <c r="O26" s="188"/>
      <c r="P26" s="189"/>
      <c r="Q26" s="187"/>
      <c r="R26" s="188"/>
      <c r="S26" s="189"/>
      <c r="T26" s="187"/>
      <c r="U26" s="188"/>
      <c r="V26" s="189"/>
    </row>
    <row r="27" spans="1:45" x14ac:dyDescent="0.25">
      <c r="A27" s="159">
        <f>A7</f>
        <v>1</v>
      </c>
      <c r="B27" s="163" t="str">
        <f>B7</f>
        <v>CASA DE BOMBAS Nº9</v>
      </c>
      <c r="C27" s="164"/>
      <c r="D27" s="162"/>
      <c r="E27" s="190"/>
      <c r="F27" s="191"/>
      <c r="G27" s="192"/>
      <c r="H27" s="190"/>
      <c r="I27" s="191"/>
      <c r="J27" s="192"/>
      <c r="K27" s="190"/>
      <c r="L27" s="191"/>
      <c r="M27" s="192"/>
      <c r="N27" s="190"/>
      <c r="O27" s="191"/>
      <c r="P27" s="192"/>
      <c r="Q27" s="190"/>
      <c r="R27" s="191"/>
      <c r="S27" s="192"/>
      <c r="T27" s="190"/>
      <c r="U27" s="191"/>
      <c r="V27" s="192">
        <f>S27+U27</f>
        <v>0</v>
      </c>
      <c r="X27" s="180">
        <f>E27+H27+K27+N27+Q27+T27+X17</f>
        <v>0</v>
      </c>
      <c r="Y27" s="200">
        <f>C27</f>
        <v>0</v>
      </c>
    </row>
    <row r="28" spans="1:45" x14ac:dyDescent="0.25">
      <c r="A28" s="159"/>
      <c r="B28" s="163"/>
      <c r="C28" s="161"/>
      <c r="D28" s="162"/>
      <c r="E28" s="187"/>
      <c r="F28" s="188"/>
      <c r="G28" s="189"/>
      <c r="H28" s="187"/>
      <c r="I28" s="188"/>
      <c r="J28" s="189"/>
      <c r="K28" s="187"/>
      <c r="L28" s="188"/>
      <c r="M28" s="189"/>
      <c r="N28" s="187"/>
      <c r="O28" s="188"/>
      <c r="P28" s="189"/>
      <c r="Q28" s="187"/>
      <c r="R28" s="188"/>
      <c r="S28" s="189"/>
      <c r="T28" s="187"/>
      <c r="U28" s="188"/>
      <c r="V28" s="189"/>
      <c r="X28" s="180">
        <f>E28+H28+K28+N28+Q28+T28+X18</f>
        <v>0</v>
      </c>
      <c r="Y28" s="200"/>
    </row>
    <row r="29" spans="1:45" x14ac:dyDescent="0.25">
      <c r="A29" s="159">
        <f>A9</f>
        <v>2</v>
      </c>
      <c r="B29" s="163" t="str">
        <f>B9</f>
        <v>CASA DE BOMBAS Nº10</v>
      </c>
      <c r="C29" s="164"/>
      <c r="D29" s="162"/>
      <c r="E29" s="190"/>
      <c r="F29" s="191"/>
      <c r="G29" s="192"/>
      <c r="H29" s="190"/>
      <c r="I29" s="191"/>
      <c r="J29" s="192"/>
      <c r="K29" s="190"/>
      <c r="L29" s="191"/>
      <c r="M29" s="192"/>
      <c r="N29" s="190"/>
      <c r="O29" s="191"/>
      <c r="P29" s="192"/>
      <c r="Q29" s="190"/>
      <c r="R29" s="191"/>
      <c r="S29" s="192"/>
      <c r="T29" s="190"/>
      <c r="U29" s="191"/>
      <c r="V29" s="192">
        <f>S29+U29</f>
        <v>0</v>
      </c>
      <c r="X29" s="180">
        <f>E29+H29+K29+N29+Q29+T29+X19</f>
        <v>0</v>
      </c>
      <c r="Y29" s="200">
        <f>C29</f>
        <v>0</v>
      </c>
    </row>
    <row r="30" spans="1:45" x14ac:dyDescent="0.25">
      <c r="A30" s="159"/>
      <c r="B30" s="163"/>
      <c r="C30" s="164"/>
      <c r="D30" s="162"/>
      <c r="E30" s="193"/>
      <c r="F30" s="194"/>
      <c r="G30" s="195"/>
      <c r="H30" s="193"/>
      <c r="I30" s="194"/>
      <c r="J30" s="195"/>
      <c r="K30" s="193"/>
      <c r="L30" s="194"/>
      <c r="M30" s="195"/>
      <c r="N30" s="193"/>
      <c r="O30" s="194"/>
      <c r="P30" s="195"/>
      <c r="Q30" s="193"/>
      <c r="R30" s="194"/>
      <c r="S30" s="195"/>
      <c r="T30" s="193"/>
      <c r="U30" s="194"/>
      <c r="V30" s="195"/>
      <c r="X30" s="180">
        <f>E30+H30+K30+N30+Q30+T30+X20</f>
        <v>0</v>
      </c>
      <c r="Y30" s="200"/>
    </row>
    <row r="31" spans="1:45" x14ac:dyDescent="0.25">
      <c r="A31" s="159"/>
      <c r="B31" s="165" t="s">
        <v>65</v>
      </c>
      <c r="C31" s="161">
        <f>SUM(C27:C30)</f>
        <v>0</v>
      </c>
      <c r="D31" s="167">
        <f>SUM(D27:D30)</f>
        <v>0</v>
      </c>
      <c r="E31" s="223">
        <f>SUM(E27:E30)</f>
        <v>0</v>
      </c>
      <c r="F31" s="223"/>
      <c r="G31" s="223"/>
      <c r="H31" s="223">
        <f>ROUND(SUM(H27:H30),2)</f>
        <v>0</v>
      </c>
      <c r="I31" s="223"/>
      <c r="J31" s="223"/>
      <c r="K31" s="223">
        <f>ROUND(SUM(K27:K30),2)</f>
        <v>0</v>
      </c>
      <c r="L31" s="223"/>
      <c r="M31" s="223"/>
      <c r="N31" s="223">
        <f>ROUND(SUM(N27:N30),2)</f>
        <v>0</v>
      </c>
      <c r="O31" s="223"/>
      <c r="P31" s="223"/>
      <c r="Q31" s="223">
        <f>ROUND(SUM(Q27:Q30),2)</f>
        <v>0</v>
      </c>
      <c r="R31" s="223"/>
      <c r="S31" s="223"/>
      <c r="T31" s="223">
        <f>ROUND(SUM(T27:T30),2)</f>
        <v>0</v>
      </c>
      <c r="U31" s="223"/>
      <c r="V31" s="223"/>
      <c r="X31" s="180">
        <f>E31+H31+K31+N31+Q31+T31+X21</f>
        <v>0</v>
      </c>
      <c r="Y31" s="200">
        <f>SUM(Y27:Y30)</f>
        <v>0</v>
      </c>
    </row>
    <row r="32" spans="1:45" x14ac:dyDescent="0.25">
      <c r="A32" s="159"/>
      <c r="B32" s="160"/>
      <c r="C32" s="161"/>
      <c r="D32" s="167" t="s">
        <v>81</v>
      </c>
      <c r="E32" s="223">
        <f>E31+T22</f>
        <v>0</v>
      </c>
      <c r="F32" s="223"/>
      <c r="G32" s="223"/>
      <c r="H32" s="223">
        <f>H31+E32</f>
        <v>0</v>
      </c>
      <c r="I32" s="223"/>
      <c r="J32" s="223"/>
      <c r="K32" s="223">
        <f t="shared" ref="K32" si="6">K31+H32</f>
        <v>0</v>
      </c>
      <c r="L32" s="223"/>
      <c r="M32" s="223"/>
      <c r="N32" s="223">
        <f t="shared" ref="N32" si="7">N31+K32</f>
        <v>0</v>
      </c>
      <c r="O32" s="223"/>
      <c r="P32" s="223"/>
      <c r="Q32" s="223">
        <f t="shared" ref="Q32" si="8">Q31+N32</f>
        <v>0</v>
      </c>
      <c r="R32" s="223"/>
      <c r="S32" s="223"/>
      <c r="T32" s="223">
        <f t="shared" ref="T32" si="9">T31+Q32</f>
        <v>0</v>
      </c>
      <c r="U32" s="223"/>
      <c r="V32" s="223"/>
      <c r="AS32" s="180"/>
    </row>
    <row r="33" spans="1:45" x14ac:dyDescent="0.25">
      <c r="AS33" s="180">
        <f t="shared" ref="AS33" si="10">E33+H33+K33+N33+Q33+T33+W33+Z33+AC33+AF33+AI33+AL33+AO33</f>
        <v>0</v>
      </c>
    </row>
    <row r="34" spans="1:45" x14ac:dyDescent="0.25">
      <c r="A34" s="152" t="str">
        <f>A14</f>
        <v>ITEM</v>
      </c>
      <c r="B34" s="152" t="str">
        <f>B14</f>
        <v>SERVIÇO</v>
      </c>
      <c r="C34" s="153" t="str">
        <f>C14</f>
        <v>VALOR</v>
      </c>
      <c r="D34" s="154" t="str">
        <f>D14</f>
        <v>PERCENTUAL</v>
      </c>
      <c r="E34" s="224" t="s">
        <v>94</v>
      </c>
      <c r="F34" s="224"/>
      <c r="G34" s="224"/>
      <c r="H34" s="224" t="s">
        <v>95</v>
      </c>
      <c r="I34" s="224"/>
      <c r="J34" s="224"/>
      <c r="K34" s="224" t="s">
        <v>96</v>
      </c>
      <c r="L34" s="224"/>
      <c r="M34" s="224"/>
      <c r="N34" s="224" t="s">
        <v>97</v>
      </c>
      <c r="O34" s="224"/>
      <c r="P34" s="224"/>
      <c r="Q34" s="224" t="s">
        <v>98</v>
      </c>
      <c r="R34" s="224"/>
      <c r="S34" s="224"/>
      <c r="T34" s="224" t="s">
        <v>99</v>
      </c>
      <c r="U34" s="224"/>
      <c r="V34" s="224"/>
      <c r="X34" s="180"/>
    </row>
    <row r="35" spans="1:45" x14ac:dyDescent="0.25">
      <c r="A35" s="155"/>
      <c r="B35" s="156"/>
      <c r="C35" s="157"/>
      <c r="D35" s="158"/>
      <c r="E35" s="199" t="s">
        <v>78</v>
      </c>
      <c r="F35" s="185" t="s">
        <v>79</v>
      </c>
      <c r="G35" s="186" t="s">
        <v>80</v>
      </c>
      <c r="H35" s="181" t="s">
        <v>78</v>
      </c>
      <c r="I35" s="182" t="s">
        <v>79</v>
      </c>
      <c r="J35" s="183" t="s">
        <v>80</v>
      </c>
      <c r="K35" s="181" t="s">
        <v>78</v>
      </c>
      <c r="L35" s="182" t="s">
        <v>79</v>
      </c>
      <c r="M35" s="183" t="s">
        <v>80</v>
      </c>
      <c r="N35" s="181" t="s">
        <v>78</v>
      </c>
      <c r="O35" s="182" t="s">
        <v>79</v>
      </c>
      <c r="P35" s="183" t="s">
        <v>80</v>
      </c>
      <c r="Q35" s="181" t="s">
        <v>78</v>
      </c>
      <c r="R35" s="182" t="s">
        <v>79</v>
      </c>
      <c r="S35" s="183" t="s">
        <v>80</v>
      </c>
      <c r="T35" s="181" t="s">
        <v>78</v>
      </c>
      <c r="U35" s="182" t="s">
        <v>79</v>
      </c>
      <c r="V35" s="183" t="s">
        <v>80</v>
      </c>
      <c r="X35" s="180"/>
    </row>
    <row r="36" spans="1:45" x14ac:dyDescent="0.25">
      <c r="A36" s="159"/>
      <c r="B36" s="160"/>
      <c r="C36" s="161"/>
      <c r="D36" s="162"/>
      <c r="E36" s="187"/>
      <c r="F36" s="188"/>
      <c r="G36" s="189"/>
      <c r="H36" s="187"/>
      <c r="I36" s="188"/>
      <c r="J36" s="189"/>
      <c r="K36" s="187"/>
      <c r="L36" s="188"/>
      <c r="M36" s="189"/>
      <c r="N36" s="187"/>
      <c r="O36" s="188"/>
      <c r="P36" s="189"/>
      <c r="Q36" s="187"/>
      <c r="R36" s="188"/>
      <c r="S36" s="189"/>
      <c r="T36" s="187"/>
      <c r="U36" s="188"/>
      <c r="V36" s="189"/>
    </row>
    <row r="37" spans="1:45" x14ac:dyDescent="0.25">
      <c r="A37" s="159">
        <f>A17</f>
        <v>1</v>
      </c>
      <c r="B37" s="163" t="str">
        <f>B17</f>
        <v>CASA DE BOMBAS Nº9</v>
      </c>
      <c r="C37" s="164"/>
      <c r="D37" s="162"/>
      <c r="E37" s="190"/>
      <c r="F37" s="191"/>
      <c r="G37" s="192"/>
      <c r="H37" s="190"/>
      <c r="I37" s="191"/>
      <c r="J37" s="192"/>
      <c r="K37" s="190"/>
      <c r="L37" s="191"/>
      <c r="M37" s="192"/>
      <c r="N37" s="190"/>
      <c r="O37" s="191"/>
      <c r="P37" s="192"/>
      <c r="Q37" s="190"/>
      <c r="R37" s="191"/>
      <c r="S37" s="192"/>
      <c r="T37" s="190"/>
      <c r="U37" s="191"/>
      <c r="V37" s="192"/>
      <c r="X37" s="180">
        <f>E37+H37+K37+N37+Q37+T37+X27</f>
        <v>0</v>
      </c>
      <c r="Y37" s="200">
        <f>C37</f>
        <v>0</v>
      </c>
    </row>
    <row r="38" spans="1:45" x14ac:dyDescent="0.25">
      <c r="A38" s="159"/>
      <c r="B38" s="163"/>
      <c r="C38" s="161"/>
      <c r="D38" s="162"/>
      <c r="E38" s="187"/>
      <c r="F38" s="188"/>
      <c r="G38" s="189"/>
      <c r="H38" s="187"/>
      <c r="I38" s="188"/>
      <c r="J38" s="189"/>
      <c r="K38" s="187"/>
      <c r="L38" s="188"/>
      <c r="M38" s="189"/>
      <c r="N38" s="187"/>
      <c r="O38" s="188"/>
      <c r="P38" s="189"/>
      <c r="Q38" s="187"/>
      <c r="R38" s="188"/>
      <c r="S38" s="189"/>
      <c r="T38" s="187"/>
      <c r="U38" s="188"/>
      <c r="V38" s="189"/>
      <c r="X38" s="180">
        <f>E38+H38+K38+N38+Q38+T38+X28</f>
        <v>0</v>
      </c>
      <c r="Y38" s="200"/>
    </row>
    <row r="39" spans="1:45" x14ac:dyDescent="0.25">
      <c r="A39" s="159">
        <f>A19</f>
        <v>2</v>
      </c>
      <c r="B39" s="163" t="str">
        <f>B19</f>
        <v>CASA DE BOMBAS Nº10</v>
      </c>
      <c r="C39" s="164"/>
      <c r="D39" s="162"/>
      <c r="E39" s="190"/>
      <c r="F39" s="191"/>
      <c r="G39" s="192"/>
      <c r="H39" s="190"/>
      <c r="I39" s="191"/>
      <c r="J39" s="192"/>
      <c r="K39" s="190"/>
      <c r="L39" s="191"/>
      <c r="M39" s="192"/>
      <c r="N39" s="190"/>
      <c r="O39" s="191"/>
      <c r="P39" s="192"/>
      <c r="Q39" s="190"/>
      <c r="R39" s="191"/>
      <c r="S39" s="192"/>
      <c r="T39" s="190"/>
      <c r="U39" s="191"/>
      <c r="V39" s="192"/>
      <c r="X39" s="180">
        <f>E39+H39+K39+N39+Q39+T39+X29</f>
        <v>0</v>
      </c>
      <c r="Y39" s="200">
        <f>C39</f>
        <v>0</v>
      </c>
    </row>
    <row r="40" spans="1:45" x14ac:dyDescent="0.25">
      <c r="A40" s="159"/>
      <c r="B40" s="163"/>
      <c r="C40" s="164"/>
      <c r="D40" s="162"/>
      <c r="E40" s="193"/>
      <c r="F40" s="194"/>
      <c r="G40" s="195"/>
      <c r="H40" s="193"/>
      <c r="I40" s="194"/>
      <c r="J40" s="195"/>
      <c r="K40" s="193"/>
      <c r="L40" s="194"/>
      <c r="M40" s="195"/>
      <c r="N40" s="193"/>
      <c r="O40" s="194"/>
      <c r="P40" s="195"/>
      <c r="Q40" s="193"/>
      <c r="R40" s="194"/>
      <c r="S40" s="195"/>
      <c r="T40" s="193"/>
      <c r="U40" s="194"/>
      <c r="V40" s="195"/>
      <c r="X40" s="180">
        <f>E40+H40+K40+N40+Q40+T40+X30</f>
        <v>0</v>
      </c>
      <c r="Y40" s="200"/>
    </row>
    <row r="41" spans="1:45" x14ac:dyDescent="0.25">
      <c r="A41" s="159"/>
      <c r="B41" s="165" t="s">
        <v>65</v>
      </c>
      <c r="C41" s="161">
        <f>SUM(C37:C40)</f>
        <v>0</v>
      </c>
      <c r="D41" s="167">
        <f>SUM(D37:D40)</f>
        <v>0</v>
      </c>
      <c r="E41" s="223">
        <f>SUM(E37:E40)</f>
        <v>0</v>
      </c>
      <c r="F41" s="223"/>
      <c r="G41" s="223"/>
      <c r="H41" s="223">
        <f>ROUND(SUM(H37:H40),2)</f>
        <v>0</v>
      </c>
      <c r="I41" s="223"/>
      <c r="J41" s="223"/>
      <c r="K41" s="223">
        <f>ROUND(SUM(K37:K40),2)</f>
        <v>0</v>
      </c>
      <c r="L41" s="223"/>
      <c r="M41" s="223"/>
      <c r="N41" s="223">
        <f>ROUND(SUM(N37:N40),2)</f>
        <v>0</v>
      </c>
      <c r="O41" s="223"/>
      <c r="P41" s="223"/>
      <c r="Q41" s="223">
        <f>ROUND(SUM(Q37:Q40),2)</f>
        <v>0</v>
      </c>
      <c r="R41" s="223"/>
      <c r="S41" s="223"/>
      <c r="T41" s="223">
        <f>ROUND(SUM(T37:T40),2)</f>
        <v>0</v>
      </c>
      <c r="U41" s="223"/>
      <c r="V41" s="223"/>
      <c r="X41" s="180">
        <f>E41+H41+K41+N41+Q41+T41+X31</f>
        <v>0</v>
      </c>
      <c r="Y41" s="200">
        <f>SUM(Y37:Y40)</f>
        <v>0</v>
      </c>
    </row>
    <row r="42" spans="1:45" x14ac:dyDescent="0.25">
      <c r="A42" s="159"/>
      <c r="B42" s="160"/>
      <c r="C42" s="161"/>
      <c r="D42" s="167" t="s">
        <v>81</v>
      </c>
      <c r="E42" s="223">
        <f>E41+T32</f>
        <v>0</v>
      </c>
      <c r="F42" s="223"/>
      <c r="G42" s="223"/>
      <c r="H42" s="223">
        <f>H41+E42</f>
        <v>0</v>
      </c>
      <c r="I42" s="223"/>
      <c r="J42" s="223"/>
      <c r="K42" s="223">
        <f t="shared" ref="K42" si="11">K41+H42</f>
        <v>0</v>
      </c>
      <c r="L42" s="223"/>
      <c r="M42" s="223"/>
      <c r="N42" s="223">
        <f t="shared" ref="N42" si="12">N41+K42</f>
        <v>0</v>
      </c>
      <c r="O42" s="223"/>
      <c r="P42" s="223"/>
      <c r="Q42" s="223">
        <f t="shared" ref="Q42" si="13">Q41+N42</f>
        <v>0</v>
      </c>
      <c r="R42" s="223"/>
      <c r="S42" s="223"/>
      <c r="T42" s="223">
        <f>T41+Q42-0.01</f>
        <v>-0.01</v>
      </c>
      <c r="U42" s="223"/>
      <c r="V42" s="223"/>
      <c r="AS42" s="180"/>
    </row>
  </sheetData>
  <mergeCells count="72">
    <mergeCell ref="T11:V11"/>
    <mergeCell ref="E4:G4"/>
    <mergeCell ref="H4:J4"/>
    <mergeCell ref="K4:M4"/>
    <mergeCell ref="N4:P4"/>
    <mergeCell ref="Q4:S4"/>
    <mergeCell ref="T4:V4"/>
    <mergeCell ref="E11:G11"/>
    <mergeCell ref="H11:J11"/>
    <mergeCell ref="K11:M11"/>
    <mergeCell ref="N11:P11"/>
    <mergeCell ref="Q11:S11"/>
    <mergeCell ref="T14:V14"/>
    <mergeCell ref="E12:G12"/>
    <mergeCell ref="H12:J12"/>
    <mergeCell ref="K12:M12"/>
    <mergeCell ref="N12:P12"/>
    <mergeCell ref="Q12:S12"/>
    <mergeCell ref="T12:V12"/>
    <mergeCell ref="E14:G14"/>
    <mergeCell ref="H14:J14"/>
    <mergeCell ref="K14:M14"/>
    <mergeCell ref="N14:P14"/>
    <mergeCell ref="Q14:S14"/>
    <mergeCell ref="T22:V22"/>
    <mergeCell ref="E21:G21"/>
    <mergeCell ref="H21:J21"/>
    <mergeCell ref="K21:M21"/>
    <mergeCell ref="N21:P21"/>
    <mergeCell ref="Q21:S21"/>
    <mergeCell ref="T21:V21"/>
    <mergeCell ref="E22:G22"/>
    <mergeCell ref="H22:J22"/>
    <mergeCell ref="K22:M22"/>
    <mergeCell ref="N22:P22"/>
    <mergeCell ref="Q22:S22"/>
    <mergeCell ref="T31:V31"/>
    <mergeCell ref="E24:G24"/>
    <mergeCell ref="H24:J24"/>
    <mergeCell ref="K24:M24"/>
    <mergeCell ref="N24:P24"/>
    <mergeCell ref="Q24:S24"/>
    <mergeCell ref="T24:V24"/>
    <mergeCell ref="E31:G31"/>
    <mergeCell ref="H31:J31"/>
    <mergeCell ref="K31:M31"/>
    <mergeCell ref="N31:P31"/>
    <mergeCell ref="Q31:S31"/>
    <mergeCell ref="T34:V34"/>
    <mergeCell ref="E32:G32"/>
    <mergeCell ref="H32:J32"/>
    <mergeCell ref="K32:M32"/>
    <mergeCell ref="N32:P32"/>
    <mergeCell ref="Q32:S32"/>
    <mergeCell ref="T32:V32"/>
    <mergeCell ref="E34:G34"/>
    <mergeCell ref="H34:J34"/>
    <mergeCell ref="K34:M34"/>
    <mergeCell ref="N34:P34"/>
    <mergeCell ref="Q34:S34"/>
    <mergeCell ref="T42:V42"/>
    <mergeCell ref="E41:G41"/>
    <mergeCell ref="H41:J41"/>
    <mergeCell ref="K41:M41"/>
    <mergeCell ref="N41:P41"/>
    <mergeCell ref="Q41:S41"/>
    <mergeCell ref="T41:V41"/>
    <mergeCell ref="E42:G42"/>
    <mergeCell ref="H42:J42"/>
    <mergeCell ref="K42:M42"/>
    <mergeCell ref="N42:P42"/>
    <mergeCell ref="Q42:S42"/>
  </mergeCells>
  <conditionalFormatting sqref="E7:G7 E9:G10">
    <cfRule type="cellIs" dxfId="532" priority="87" operator="greaterThan">
      <formula>0</formula>
    </cfRule>
  </conditionalFormatting>
  <conditionalFormatting sqref="I10:J10">
    <cfRule type="cellIs" dxfId="531" priority="86" operator="greaterThan">
      <formula>0</formula>
    </cfRule>
  </conditionalFormatting>
  <conditionalFormatting sqref="H27 H29:H30">
    <cfRule type="cellIs" dxfId="530" priority="60" operator="greaterThan">
      <formula>0</formula>
    </cfRule>
  </conditionalFormatting>
  <conditionalFormatting sqref="L30:M30 O30:P30 R30:S30 U30:V30">
    <cfRule type="cellIs" dxfId="529" priority="85" operator="greaterThan">
      <formula>0</formula>
    </cfRule>
  </conditionalFormatting>
  <conditionalFormatting sqref="T27 T29:T30">
    <cfRule type="cellIs" dxfId="528" priority="56" operator="greaterThan">
      <formula>0</formula>
    </cfRule>
  </conditionalFormatting>
  <conditionalFormatting sqref="H7 H9:H10">
    <cfRule type="cellIs" dxfId="527" priority="84" operator="greaterThan">
      <formula>0</formula>
    </cfRule>
  </conditionalFormatting>
  <conditionalFormatting sqref="L10:M10">
    <cfRule type="cellIs" dxfId="526" priority="83" operator="greaterThan">
      <formula>0</formula>
    </cfRule>
  </conditionalFormatting>
  <conditionalFormatting sqref="K7 K9:K10">
    <cfRule type="cellIs" dxfId="525" priority="82" operator="greaterThan">
      <formula>0</formula>
    </cfRule>
  </conditionalFormatting>
  <conditionalFormatting sqref="O10:P10">
    <cfRule type="cellIs" dxfId="524" priority="81" operator="greaterThan">
      <formula>0</formula>
    </cfRule>
  </conditionalFormatting>
  <conditionalFormatting sqref="U10:V10">
    <cfRule type="cellIs" dxfId="523" priority="77" operator="greaterThan">
      <formula>0</formula>
    </cfRule>
  </conditionalFormatting>
  <conditionalFormatting sqref="N7 N9:N10">
    <cfRule type="cellIs" dxfId="522" priority="80" operator="greaterThan">
      <formula>0</formula>
    </cfRule>
  </conditionalFormatting>
  <conditionalFormatting sqref="R10:S10">
    <cfRule type="cellIs" dxfId="521" priority="79" operator="greaterThan">
      <formula>0</formula>
    </cfRule>
  </conditionalFormatting>
  <conditionalFormatting sqref="Q7 Q9:Q10">
    <cfRule type="cellIs" dxfId="520" priority="78" operator="greaterThan">
      <formula>0</formula>
    </cfRule>
  </conditionalFormatting>
  <conditionalFormatting sqref="T7 T9:T10">
    <cfRule type="cellIs" dxfId="519" priority="76" operator="greaterThan">
      <formula>0</formula>
    </cfRule>
  </conditionalFormatting>
  <conditionalFormatting sqref="F20:G20">
    <cfRule type="cellIs" dxfId="518" priority="75" operator="greaterThan">
      <formula>0</formula>
    </cfRule>
  </conditionalFormatting>
  <conditionalFormatting sqref="E17 E19:E20">
    <cfRule type="cellIs" dxfId="517" priority="74" operator="greaterThan">
      <formula>0</formula>
    </cfRule>
  </conditionalFormatting>
  <conditionalFormatting sqref="I20:J20">
    <cfRule type="cellIs" dxfId="516" priority="73" operator="greaterThan">
      <formula>0</formula>
    </cfRule>
  </conditionalFormatting>
  <conditionalFormatting sqref="H17 H19:H20">
    <cfRule type="cellIs" dxfId="515" priority="72" operator="greaterThan">
      <formula>0</formula>
    </cfRule>
  </conditionalFormatting>
  <conditionalFormatting sqref="L20:M20">
    <cfRule type="cellIs" dxfId="514" priority="71" operator="greaterThan">
      <formula>0</formula>
    </cfRule>
  </conditionalFormatting>
  <conditionalFormatting sqref="K17 K19:K20">
    <cfRule type="cellIs" dxfId="513" priority="70" operator="greaterThan">
      <formula>0</formula>
    </cfRule>
  </conditionalFormatting>
  <conditionalFormatting sqref="O20:P20">
    <cfRule type="cellIs" dxfId="512" priority="69" operator="greaterThan">
      <formula>0</formula>
    </cfRule>
  </conditionalFormatting>
  <conditionalFormatting sqref="N17 N19:N20">
    <cfRule type="cellIs" dxfId="511" priority="68" operator="greaterThan">
      <formula>0</formula>
    </cfRule>
  </conditionalFormatting>
  <conditionalFormatting sqref="R20:S20">
    <cfRule type="cellIs" dxfId="510" priority="67" operator="greaterThan">
      <formula>0</formula>
    </cfRule>
  </conditionalFormatting>
  <conditionalFormatting sqref="Q17 Q19:Q20">
    <cfRule type="cellIs" dxfId="509" priority="66" operator="greaterThan">
      <formula>0</formula>
    </cfRule>
  </conditionalFormatting>
  <conditionalFormatting sqref="U20:V20">
    <cfRule type="cellIs" dxfId="508" priority="65" operator="greaterThan">
      <formula>0</formula>
    </cfRule>
  </conditionalFormatting>
  <conditionalFormatting sqref="T17 T19:T20">
    <cfRule type="cellIs" dxfId="507" priority="64" operator="greaterThan">
      <formula>0</formula>
    </cfRule>
  </conditionalFormatting>
  <conditionalFormatting sqref="E27 E29:E30">
    <cfRule type="cellIs" dxfId="506" priority="62" operator="greaterThan">
      <formula>0</formula>
    </cfRule>
  </conditionalFormatting>
  <conditionalFormatting sqref="F30:G30">
    <cfRule type="cellIs" dxfId="505" priority="63" operator="greaterThan">
      <formula>0</formula>
    </cfRule>
  </conditionalFormatting>
  <conditionalFormatting sqref="I30:J30">
    <cfRule type="cellIs" dxfId="504" priority="61" operator="greaterThan">
      <formula>0</formula>
    </cfRule>
  </conditionalFormatting>
  <conditionalFormatting sqref="K27 K29:K30">
    <cfRule type="cellIs" dxfId="503" priority="59" operator="greaterThan">
      <formula>0</formula>
    </cfRule>
  </conditionalFormatting>
  <conditionalFormatting sqref="N27 N29:N30">
    <cfRule type="cellIs" dxfId="502" priority="58" operator="greaterThan">
      <formula>0</formula>
    </cfRule>
  </conditionalFormatting>
  <conditionalFormatting sqref="Q27 Q29:Q30">
    <cfRule type="cellIs" dxfId="501" priority="57" operator="greaterThan">
      <formula>0</formula>
    </cfRule>
  </conditionalFormatting>
  <conditionalFormatting sqref="H37 H39:H40">
    <cfRule type="cellIs" dxfId="500" priority="51" operator="greaterThan">
      <formula>0</formula>
    </cfRule>
  </conditionalFormatting>
  <conditionalFormatting sqref="L40:M40 O40:P40 R40:S40 U40:V40">
    <cfRule type="cellIs" dxfId="499" priority="55" operator="greaterThan">
      <formula>0</formula>
    </cfRule>
  </conditionalFormatting>
  <conditionalFormatting sqref="T37 T39:T40">
    <cfRule type="cellIs" dxfId="498" priority="47" operator="greaterThan">
      <formula>0</formula>
    </cfRule>
  </conditionalFormatting>
  <conditionalFormatting sqref="E37 E39:E40">
    <cfRule type="cellIs" dxfId="497" priority="53" operator="greaterThan">
      <formula>0</formula>
    </cfRule>
  </conditionalFormatting>
  <conditionalFormatting sqref="F40:G40">
    <cfRule type="cellIs" dxfId="496" priority="54" operator="greaterThan">
      <formula>0</formula>
    </cfRule>
  </conditionalFormatting>
  <conditionalFormatting sqref="I40:J40">
    <cfRule type="cellIs" dxfId="495" priority="52" operator="greaterThan">
      <formula>0</formula>
    </cfRule>
  </conditionalFormatting>
  <conditionalFormatting sqref="K37 K39:K40">
    <cfRule type="cellIs" dxfId="494" priority="50" operator="greaterThan">
      <formula>0</formula>
    </cfRule>
  </conditionalFormatting>
  <conditionalFormatting sqref="N37 N39:N40">
    <cfRule type="cellIs" dxfId="493" priority="49" operator="greaterThan">
      <formula>0</formula>
    </cfRule>
  </conditionalFormatting>
  <conditionalFormatting sqref="Q37 Q39:Q40">
    <cfRule type="cellIs" dxfId="492" priority="48" operator="greaterThan">
      <formula>0</formula>
    </cfRule>
  </conditionalFormatting>
  <conditionalFormatting sqref="I7 I9">
    <cfRule type="cellIs" dxfId="491" priority="46" operator="greaterThan">
      <formula>0</formula>
    </cfRule>
  </conditionalFormatting>
  <conditionalFormatting sqref="L7 L9">
    <cfRule type="cellIs" dxfId="490" priority="45" operator="greaterThan">
      <formula>0</formula>
    </cfRule>
  </conditionalFormatting>
  <conditionalFormatting sqref="O7 O9">
    <cfRule type="cellIs" dxfId="489" priority="44" operator="greaterThan">
      <formula>0</formula>
    </cfRule>
  </conditionalFormatting>
  <conditionalFormatting sqref="R7 R9">
    <cfRule type="cellIs" dxfId="488" priority="43" operator="greaterThan">
      <formula>0</formula>
    </cfRule>
  </conditionalFormatting>
  <conditionalFormatting sqref="U7 U9">
    <cfRule type="cellIs" dxfId="487" priority="42" operator="greaterThan">
      <formula>0</formula>
    </cfRule>
  </conditionalFormatting>
  <conditionalFormatting sqref="F17 F19">
    <cfRule type="cellIs" dxfId="486" priority="41" operator="greaterThan">
      <formula>0</formula>
    </cfRule>
  </conditionalFormatting>
  <conditionalFormatting sqref="I17 I19">
    <cfRule type="cellIs" dxfId="485" priority="40" operator="greaterThan">
      <formula>0</formula>
    </cfRule>
  </conditionalFormatting>
  <conditionalFormatting sqref="L17 L19">
    <cfRule type="cellIs" dxfId="484" priority="39" operator="greaterThan">
      <formula>0</formula>
    </cfRule>
  </conditionalFormatting>
  <conditionalFormatting sqref="O17 O19">
    <cfRule type="cellIs" dxfId="483" priority="38" operator="greaterThan">
      <formula>0</formula>
    </cfRule>
  </conditionalFormatting>
  <conditionalFormatting sqref="R17 R19">
    <cfRule type="cellIs" dxfId="482" priority="37" operator="greaterThan">
      <formula>0</formula>
    </cfRule>
  </conditionalFormatting>
  <conditionalFormatting sqref="U17 U19">
    <cfRule type="cellIs" dxfId="481" priority="36" operator="greaterThan">
      <formula>0</formula>
    </cfRule>
  </conditionalFormatting>
  <conditionalFormatting sqref="F27 F29">
    <cfRule type="cellIs" dxfId="480" priority="35" operator="greaterThan">
      <formula>0</formula>
    </cfRule>
  </conditionalFormatting>
  <conditionalFormatting sqref="I27 I29">
    <cfRule type="cellIs" dxfId="479" priority="34" operator="greaterThan">
      <formula>0</formula>
    </cfRule>
  </conditionalFormatting>
  <conditionalFormatting sqref="L27 L29">
    <cfRule type="cellIs" dxfId="478" priority="33" operator="greaterThan">
      <formula>0</formula>
    </cfRule>
  </conditionalFormatting>
  <conditionalFormatting sqref="O27 O29">
    <cfRule type="cellIs" dxfId="477" priority="32" operator="greaterThan">
      <formula>0</formula>
    </cfRule>
  </conditionalFormatting>
  <conditionalFormatting sqref="R27 R29">
    <cfRule type="cellIs" dxfId="476" priority="31" operator="greaterThan">
      <formula>0</formula>
    </cfRule>
  </conditionalFormatting>
  <conditionalFormatting sqref="U27 U29">
    <cfRule type="cellIs" dxfId="475" priority="30" operator="greaterThan">
      <formula>0</formula>
    </cfRule>
  </conditionalFormatting>
  <conditionalFormatting sqref="F37 F39">
    <cfRule type="cellIs" dxfId="474" priority="29" operator="greaterThan">
      <formula>0</formula>
    </cfRule>
  </conditionalFormatting>
  <conditionalFormatting sqref="I37 I39">
    <cfRule type="cellIs" dxfId="473" priority="28" operator="greaterThan">
      <formula>0</formula>
    </cfRule>
  </conditionalFormatting>
  <conditionalFormatting sqref="L37 L39">
    <cfRule type="cellIs" dxfId="472" priority="27" operator="greaterThan">
      <formula>0</formula>
    </cfRule>
  </conditionalFormatting>
  <conditionalFormatting sqref="O37 O39">
    <cfRule type="cellIs" dxfId="471" priority="26" operator="greaterThan">
      <formula>0</formula>
    </cfRule>
  </conditionalFormatting>
  <conditionalFormatting sqref="R37 R39">
    <cfRule type="cellIs" dxfId="470" priority="25" operator="greaterThan">
      <formula>0</formula>
    </cfRule>
  </conditionalFormatting>
  <conditionalFormatting sqref="U37 U39">
    <cfRule type="cellIs" dxfId="469" priority="24" operator="greaterThan">
      <formula>0</formula>
    </cfRule>
  </conditionalFormatting>
  <conditionalFormatting sqref="J7 J9">
    <cfRule type="cellIs" dxfId="468" priority="23" operator="greaterThan">
      <formula>0</formula>
    </cfRule>
  </conditionalFormatting>
  <conditionalFormatting sqref="M7 M9">
    <cfRule type="cellIs" dxfId="467" priority="22" operator="greaterThan">
      <formula>0</formula>
    </cfRule>
  </conditionalFormatting>
  <conditionalFormatting sqref="P7 P9">
    <cfRule type="cellIs" dxfId="466" priority="21" operator="greaterThan">
      <formula>0</formula>
    </cfRule>
  </conditionalFormatting>
  <conditionalFormatting sqref="S7 S9">
    <cfRule type="cellIs" dxfId="465" priority="20" operator="greaterThan">
      <formula>0</formula>
    </cfRule>
  </conditionalFormatting>
  <conditionalFormatting sqref="V7 V9">
    <cfRule type="cellIs" dxfId="464" priority="19" operator="greaterThan">
      <formula>0</formula>
    </cfRule>
  </conditionalFormatting>
  <conditionalFormatting sqref="G17 G19">
    <cfRule type="cellIs" dxfId="463" priority="18" operator="greaterThan">
      <formula>0</formula>
    </cfRule>
  </conditionalFormatting>
  <conditionalFormatting sqref="J17 J19">
    <cfRule type="cellIs" dxfId="462" priority="17" operator="greaterThan">
      <formula>0</formula>
    </cfRule>
  </conditionalFormatting>
  <conditionalFormatting sqref="M17 M19">
    <cfRule type="cellIs" dxfId="461" priority="16" operator="greaterThan">
      <formula>0</formula>
    </cfRule>
  </conditionalFormatting>
  <conditionalFormatting sqref="S17 S19">
    <cfRule type="cellIs" dxfId="460" priority="15" operator="greaterThan">
      <formula>0</formula>
    </cfRule>
  </conditionalFormatting>
  <conditionalFormatting sqref="G27 G29">
    <cfRule type="cellIs" dxfId="459" priority="14" operator="greaterThan">
      <formula>0</formula>
    </cfRule>
  </conditionalFormatting>
  <conditionalFormatting sqref="G37 G39">
    <cfRule type="cellIs" dxfId="458" priority="13" operator="greaterThan">
      <formula>0</formula>
    </cfRule>
  </conditionalFormatting>
  <conditionalFormatting sqref="P17 P19">
    <cfRule type="cellIs" dxfId="457" priority="12" operator="greaterThan">
      <formula>0</formula>
    </cfRule>
  </conditionalFormatting>
  <conditionalFormatting sqref="V17 V19">
    <cfRule type="cellIs" dxfId="456" priority="11" operator="greaterThan">
      <formula>0</formula>
    </cfRule>
  </conditionalFormatting>
  <conditionalFormatting sqref="J27 J29">
    <cfRule type="cellIs" dxfId="455" priority="10" operator="greaterThan">
      <formula>0</formula>
    </cfRule>
  </conditionalFormatting>
  <conditionalFormatting sqref="M27 M29">
    <cfRule type="cellIs" dxfId="454" priority="9" operator="greaterThan">
      <formula>0</formula>
    </cfRule>
  </conditionalFormatting>
  <conditionalFormatting sqref="P27 P29">
    <cfRule type="cellIs" dxfId="453" priority="8" operator="greaterThan">
      <formula>0</formula>
    </cfRule>
  </conditionalFormatting>
  <conditionalFormatting sqref="S27 S29">
    <cfRule type="cellIs" dxfId="452" priority="7" operator="greaterThan">
      <formula>0</formula>
    </cfRule>
  </conditionalFormatting>
  <conditionalFormatting sqref="V27 V29">
    <cfRule type="cellIs" dxfId="451" priority="6" operator="greaterThan">
      <formula>0</formula>
    </cfRule>
  </conditionalFormatting>
  <conditionalFormatting sqref="J37 J39">
    <cfRule type="cellIs" dxfId="450" priority="5" operator="greaterThan">
      <formula>0</formula>
    </cfRule>
  </conditionalFormatting>
  <conditionalFormatting sqref="M37 M39">
    <cfRule type="cellIs" dxfId="449" priority="4" operator="greaterThan">
      <formula>0</formula>
    </cfRule>
  </conditionalFormatting>
  <conditionalFormatting sqref="P37 P39">
    <cfRule type="cellIs" dxfId="448" priority="3" operator="greaterThan">
      <formula>0</formula>
    </cfRule>
  </conditionalFormatting>
  <conditionalFormatting sqref="S37 S39">
    <cfRule type="cellIs" dxfId="447" priority="2" operator="greaterThan">
      <formula>0</formula>
    </cfRule>
  </conditionalFormatting>
  <conditionalFormatting sqref="V37 V39">
    <cfRule type="cellIs" dxfId="446" priority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selection activeCell="D107" sqref="D107"/>
    </sheetView>
  </sheetViews>
  <sheetFormatPr defaultRowHeight="15" x14ac:dyDescent="0.25"/>
  <cols>
    <col min="1" max="1" width="6.5703125" style="1" customWidth="1"/>
    <col min="2" max="2" width="91.28515625" style="37" customWidth="1"/>
    <col min="3" max="3" width="17.85546875" style="2" customWidth="1"/>
    <col min="4" max="4" width="13" style="2" customWidth="1"/>
    <col min="6" max="6" width="16.85546875" bestFit="1" customWidth="1"/>
  </cols>
  <sheetData>
    <row r="1" spans="1:4" x14ac:dyDescent="0.25">
      <c r="B1" s="2"/>
      <c r="D1" s="261" t="s">
        <v>66</v>
      </c>
    </row>
    <row r="2" spans="1:4" ht="21" customHeight="1" x14ac:dyDescent="0.25">
      <c r="A2" s="202" t="str">
        <f>[2]OrçamentoSint.!C3</f>
        <v>CASA DE BOMBAS Nº09</v>
      </c>
      <c r="B2" s="203"/>
      <c r="C2" s="203"/>
      <c r="D2" s="204"/>
    </row>
    <row r="3" spans="1:4" s="7" customFormat="1" ht="5.0999999999999996" customHeight="1" x14ac:dyDescent="0.25">
      <c r="A3" s="3"/>
      <c r="B3" s="4"/>
      <c r="C3" s="5"/>
      <c r="D3" s="6"/>
    </row>
    <row r="4" spans="1:4" x14ac:dyDescent="0.25">
      <c r="A4" s="230" t="s">
        <v>100</v>
      </c>
      <c r="B4" s="231"/>
      <c r="C4" s="231"/>
      <c r="D4" s="232"/>
    </row>
    <row r="5" spans="1:4" s="8" customFormat="1" ht="5.0999999999999996" customHeight="1" x14ac:dyDescent="0.25">
      <c r="A5" s="3"/>
      <c r="B5" s="4"/>
      <c r="C5" s="5"/>
      <c r="D5" s="6"/>
    </row>
    <row r="6" spans="1:4" x14ac:dyDescent="0.25">
      <c r="A6" s="233" t="s">
        <v>0</v>
      </c>
      <c r="B6" s="234" t="s">
        <v>1</v>
      </c>
      <c r="C6" s="235" t="s">
        <v>2</v>
      </c>
      <c r="D6" s="236" t="s">
        <v>3</v>
      </c>
    </row>
    <row r="7" spans="1:4" x14ac:dyDescent="0.25">
      <c r="A7" s="233"/>
      <c r="B7" s="234"/>
      <c r="C7" s="235"/>
      <c r="D7" s="236"/>
    </row>
    <row r="8" spans="1:4" ht="5.0999999999999996" customHeight="1" x14ac:dyDescent="0.25">
      <c r="A8" s="76"/>
      <c r="B8" s="237"/>
      <c r="C8" s="238"/>
      <c r="D8" s="239"/>
    </row>
    <row r="9" spans="1:4" x14ac:dyDescent="0.25">
      <c r="A9" s="240">
        <v>1</v>
      </c>
      <c r="B9" s="241" t="str">
        <f>_xlfn.IFNA(VLOOKUP(A9,[2]OrçamentoSint.!$A$11:$J$1295,2,FALSE),"-")</f>
        <v>SERVIÇOS PRELIMINARES E ADMINISTRATIVOS</v>
      </c>
      <c r="C9" s="242"/>
      <c r="D9" s="243"/>
    </row>
    <row r="10" spans="1:4" ht="5.0999999999999996" customHeight="1" x14ac:dyDescent="0.25">
      <c r="A10" s="244"/>
      <c r="B10" s="245"/>
      <c r="C10" s="246"/>
      <c r="D10" s="247"/>
    </row>
    <row r="11" spans="1:4" x14ac:dyDescent="0.25">
      <c r="A11" s="58" t="s">
        <v>4</v>
      </c>
      <c r="B11" s="248" t="str">
        <f>_xlfn.IFNA(VLOOKUP(A11,[2]OrçamentoSint.!$A$11:$J$1295,2,FALSE),"-")</f>
        <v>MOBILIZAÇÃO E DESMOBILIZAÇÃO</v>
      </c>
      <c r="C11" s="60"/>
      <c r="D11" s="249"/>
    </row>
    <row r="12" spans="1:4" ht="5.0999999999999996" customHeight="1" x14ac:dyDescent="0.25">
      <c r="A12" s="244"/>
      <c r="B12" s="245"/>
      <c r="C12" s="246"/>
      <c r="D12" s="247"/>
    </row>
    <row r="13" spans="1:4" x14ac:dyDescent="0.25">
      <c r="A13" s="58" t="s">
        <v>5</v>
      </c>
      <c r="B13" s="248" t="str">
        <f>_xlfn.IFNA(VLOOKUP(A13,[2]OrçamentoSint.!$A$11:$J$1295,2,FALSE),"-")</f>
        <v>LIMPEZA DO TERRENO</v>
      </c>
      <c r="C13" s="60"/>
      <c r="D13" s="249"/>
    </row>
    <row r="14" spans="1:4" ht="5.0999999999999996" customHeight="1" x14ac:dyDescent="0.25">
      <c r="A14" s="244"/>
      <c r="B14" s="245"/>
      <c r="C14" s="246"/>
      <c r="D14" s="247"/>
    </row>
    <row r="15" spans="1:4" x14ac:dyDescent="0.25">
      <c r="A15" s="58" t="s">
        <v>6</v>
      </c>
      <c r="B15" s="248" t="str">
        <f>_xlfn.IFNA(VLOOKUP(A15,[2]OrçamentoSint.!$A$11:$J$1295,2,FALSE),"-")</f>
        <v>CANTEIRO DE OBRAS</v>
      </c>
      <c r="C15" s="60"/>
      <c r="D15" s="249"/>
    </row>
    <row r="16" spans="1:4" ht="5.0999999999999996" customHeight="1" x14ac:dyDescent="0.25">
      <c r="A16" s="244"/>
      <c r="B16" s="245"/>
      <c r="C16" s="246"/>
      <c r="D16" s="247"/>
    </row>
    <row r="17" spans="1:4" x14ac:dyDescent="0.25">
      <c r="A17" s="58" t="s">
        <v>7</v>
      </c>
      <c r="B17" s="248" t="str">
        <f>_xlfn.IFNA(VLOOKUP(A17,[2]OrçamentoSint.!$A$11:$J$1295,2,FALSE),"-")</f>
        <v>LIMPEZA FINAL DE OBRA</v>
      </c>
      <c r="C17" s="60"/>
      <c r="D17" s="249"/>
    </row>
    <row r="18" spans="1:4" ht="5.0999999999999996" customHeight="1" x14ac:dyDescent="0.25">
      <c r="A18" s="244"/>
      <c r="B18" s="245"/>
      <c r="C18" s="246"/>
      <c r="D18" s="247"/>
    </row>
    <row r="19" spans="1:4" x14ac:dyDescent="0.25">
      <c r="A19" s="58" t="s">
        <v>8</v>
      </c>
      <c r="B19" s="248" t="str">
        <f>_xlfn.IFNA(VLOOKUP(A19,[2]OrçamentoSint.!$A$11:$J$1295,2,FALSE),"-")</f>
        <v>ADMINISTRAÇÃO LOCAL</v>
      </c>
      <c r="C19" s="60"/>
      <c r="D19" s="249"/>
    </row>
    <row r="20" spans="1:4" ht="5.0999999999999996" customHeight="1" x14ac:dyDescent="0.25">
      <c r="A20" s="244"/>
      <c r="B20" s="245"/>
      <c r="C20" s="246"/>
      <c r="D20" s="247"/>
    </row>
    <row r="21" spans="1:4" x14ac:dyDescent="0.25">
      <c r="A21" s="58" t="s">
        <v>9</v>
      </c>
      <c r="B21" s="248" t="str">
        <f>_xlfn.IFNA(VLOOKUP(A21,[2]OrçamentoSint.!$A$11:$J$1295,2,FALSE),"-")</f>
        <v>LOCAÇÃO DA OBRA</v>
      </c>
      <c r="C21" s="60"/>
      <c r="D21" s="249"/>
    </row>
    <row r="22" spans="1:4" ht="5.0999999999999996" customHeight="1" x14ac:dyDescent="0.25">
      <c r="A22" s="244"/>
      <c r="B22" s="245"/>
      <c r="C22" s="246"/>
      <c r="D22" s="247"/>
    </row>
    <row r="23" spans="1:4" x14ac:dyDescent="0.25">
      <c r="A23" s="240">
        <v>2</v>
      </c>
      <c r="B23" s="241" t="str">
        <f>_xlfn.IFNA(VLOOKUP(A23,[2]OrçamentoSint.!$A$11:$J$1295,2,FALSE),"-")</f>
        <v>INFRAESTRUTURA E MOVIMENTAÇÃO DE TERRA</v>
      </c>
      <c r="C23" s="242"/>
      <c r="D23" s="243"/>
    </row>
    <row r="24" spans="1:4" ht="5.0999999999999996" customHeight="1" x14ac:dyDescent="0.25">
      <c r="A24" s="244"/>
      <c r="B24" s="245"/>
      <c r="C24" s="246"/>
      <c r="D24" s="247"/>
    </row>
    <row r="25" spans="1:4" x14ac:dyDescent="0.25">
      <c r="A25" s="58" t="s">
        <v>10</v>
      </c>
      <c r="B25" s="248" t="str">
        <f>_xlfn.IFNA(VLOOKUP(A25,[2]OrçamentoSint.!$A$11:$J$1295,2,FALSE),"-")</f>
        <v>DESVIO VALA DE DRENAGEM</v>
      </c>
      <c r="C25" s="60"/>
      <c r="D25" s="249"/>
    </row>
    <row r="26" spans="1:4" ht="5.0999999999999996" customHeight="1" x14ac:dyDescent="0.25">
      <c r="A26" s="244"/>
      <c r="B26" s="245"/>
      <c r="C26" s="246"/>
      <c r="D26" s="247"/>
    </row>
    <row r="27" spans="1:4" x14ac:dyDescent="0.25">
      <c r="A27" s="58" t="s">
        <v>11</v>
      </c>
      <c r="B27" s="248" t="str">
        <f>_xlfn.IFNA(VLOOKUP(A27,[2]OrçamentoSint.!$A$11:$J$1295,2,FALSE),"-")</f>
        <v>ENSECADEIRAS</v>
      </c>
      <c r="C27" s="60"/>
      <c r="D27" s="249"/>
    </row>
    <row r="28" spans="1:4" ht="5.0999999999999996" customHeight="1" x14ac:dyDescent="0.25">
      <c r="A28" s="244"/>
      <c r="B28" s="245"/>
      <c r="C28" s="246"/>
      <c r="D28" s="247"/>
    </row>
    <row r="29" spans="1:4" x14ac:dyDescent="0.25">
      <c r="A29" s="58" t="s">
        <v>12</v>
      </c>
      <c r="B29" s="248" t="str">
        <f>_xlfn.IFNA(VLOOKUP(A29,[2]OrçamentoSint.!$A$11:$J$1295,2,FALSE),"-")</f>
        <v xml:space="preserve">TERRAPLANAGEM </v>
      </c>
      <c r="C29" s="60"/>
      <c r="D29" s="249"/>
    </row>
    <row r="30" spans="1:4" ht="5.0999999999999996" customHeight="1" x14ac:dyDescent="0.25">
      <c r="A30" s="244"/>
      <c r="B30" s="245"/>
      <c r="C30" s="246"/>
      <c r="D30" s="247"/>
    </row>
    <row r="31" spans="1:4" x14ac:dyDescent="0.25">
      <c r="A31" s="58" t="s">
        <v>13</v>
      </c>
      <c r="B31" s="248" t="str">
        <f>_xlfn.IFNA(VLOOKUP(A31,[2]OrçamentoSint.!$A$11:$J$1295,2,FALSE),"-")</f>
        <v>MURO DE GABIÃO</v>
      </c>
      <c r="C31" s="60"/>
      <c r="D31" s="249"/>
    </row>
    <row r="32" spans="1:4" ht="5.0999999999999996" customHeight="1" x14ac:dyDescent="0.25">
      <c r="A32" s="244"/>
      <c r="B32" s="245"/>
      <c r="C32" s="246"/>
      <c r="D32" s="247"/>
    </row>
    <row r="33" spans="1:4" x14ac:dyDescent="0.25">
      <c r="A33" s="58" t="s">
        <v>14</v>
      </c>
      <c r="B33" s="248" t="str">
        <f>_xlfn.IFNA(VLOOKUP(A33,[2]OrçamentoSint.!$A$11:$J$1295,2,FALSE),"-")</f>
        <v>FUNDAÇÕES</v>
      </c>
      <c r="C33" s="60"/>
      <c r="D33" s="249"/>
    </row>
    <row r="34" spans="1:4" ht="5.0999999999999996" customHeight="1" x14ac:dyDescent="0.25">
      <c r="A34" s="244"/>
      <c r="B34" s="245"/>
      <c r="C34" s="246"/>
      <c r="D34" s="247"/>
    </row>
    <row r="35" spans="1:4" x14ac:dyDescent="0.25">
      <c r="A35" s="240">
        <v>3</v>
      </c>
      <c r="B35" s="241" t="str">
        <f>_xlfn.IFNA(VLOOKUP(A35,[2]OrçamentoSint.!$A$11:$J$1295,2,FALSE),"-")</f>
        <v>ESTRUTURA E OUTROS SERVIÇOS</v>
      </c>
      <c r="C35" s="242"/>
      <c r="D35" s="243"/>
    </row>
    <row r="36" spans="1:4" ht="5.0999999999999996" customHeight="1" x14ac:dyDescent="0.25">
      <c r="A36" s="244"/>
      <c r="B36" s="245"/>
      <c r="C36" s="246"/>
      <c r="D36" s="247"/>
    </row>
    <row r="37" spans="1:4" x14ac:dyDescent="0.25">
      <c r="A37" s="58" t="s">
        <v>15</v>
      </c>
      <c r="B37" s="248" t="str">
        <f>_xlfn.IFNA(VLOOKUP(A37,[2]OrçamentoSint.!$A$11:$J$1295,2,FALSE),"-")</f>
        <v>CONCRETO ARMADO</v>
      </c>
      <c r="C37" s="60"/>
      <c r="D37" s="249"/>
    </row>
    <row r="38" spans="1:4" ht="5.0999999999999996" customHeight="1" x14ac:dyDescent="0.25">
      <c r="A38" s="244"/>
      <c r="B38" s="245"/>
      <c r="C38" s="246"/>
      <c r="D38" s="247"/>
    </row>
    <row r="39" spans="1:4" x14ac:dyDescent="0.25">
      <c r="A39" s="58" t="s">
        <v>16</v>
      </c>
      <c r="B39" s="248" t="str">
        <f>_xlfn.IFNA(VLOOKUP(A39,[2]OrçamentoSint.!$A$11:$J$1295,2,FALSE),"-")</f>
        <v>ALVENARIAS E COMPLEMENTOS</v>
      </c>
      <c r="C39" s="60"/>
      <c r="D39" s="249"/>
    </row>
    <row r="40" spans="1:4" ht="5.0999999999999996" customHeight="1" x14ac:dyDescent="0.25">
      <c r="A40" s="244"/>
      <c r="B40" s="245"/>
      <c r="C40" s="246"/>
      <c r="D40" s="247"/>
    </row>
    <row r="41" spans="1:4" x14ac:dyDescent="0.25">
      <c r="A41" s="58" t="s">
        <v>17</v>
      </c>
      <c r="B41" s="248" t="str">
        <f>_xlfn.IFNA(VLOOKUP(A41,[2]OrçamentoSint.!$A$11:$J$1295,2,FALSE),"-")</f>
        <v>REVESTIMENTOS E PINTURAS</v>
      </c>
      <c r="C41" s="60"/>
      <c r="D41" s="249"/>
    </row>
    <row r="42" spans="1:4" ht="5.0999999999999996" customHeight="1" x14ac:dyDescent="0.25">
      <c r="A42" s="244"/>
      <c r="B42" s="245"/>
      <c r="C42" s="246"/>
      <c r="D42" s="247"/>
    </row>
    <row r="43" spans="1:4" x14ac:dyDescent="0.25">
      <c r="A43" s="58" t="s">
        <v>18</v>
      </c>
      <c r="B43" s="248" t="str">
        <f>_xlfn.IFNA(VLOOKUP(A43,[2]OrçamentoSint.!$A$11:$J$1295,2,FALSE),"-")</f>
        <v>ESQUADRIAS</v>
      </c>
      <c r="C43" s="60"/>
      <c r="D43" s="249"/>
    </row>
    <row r="44" spans="1:4" ht="5.0999999999999996" customHeight="1" x14ac:dyDescent="0.25">
      <c r="A44" s="244"/>
      <c r="B44" s="245"/>
      <c r="C44" s="246"/>
      <c r="D44" s="247"/>
    </row>
    <row r="45" spans="1:4" x14ac:dyDescent="0.25">
      <c r="A45" s="58" t="s">
        <v>19</v>
      </c>
      <c r="B45" s="248" t="str">
        <f>_xlfn.IFNA(VLOOKUP(A45,[2]OrçamentoSint.!$A$11:$J$1295,2,FALSE),"-")</f>
        <v>PAVIMENTAÇÕES</v>
      </c>
      <c r="C45" s="60"/>
      <c r="D45" s="249"/>
    </row>
    <row r="46" spans="1:4" ht="5.0999999999999996" customHeight="1" x14ac:dyDescent="0.25">
      <c r="A46" s="244"/>
      <c r="B46" s="245"/>
      <c r="C46" s="246"/>
      <c r="D46" s="247"/>
    </row>
    <row r="47" spans="1:4" x14ac:dyDescent="0.25">
      <c r="A47" s="58" t="s">
        <v>20</v>
      </c>
      <c r="B47" s="248" t="str">
        <f>_xlfn.IFNA(VLOOKUP(A47,[2]OrçamentoSint.!$A$11:$J$1295,2,FALSE),"-")</f>
        <v>COBERTURAS</v>
      </c>
      <c r="C47" s="60"/>
      <c r="D47" s="249"/>
    </row>
    <row r="48" spans="1:4" ht="5.0999999999999996" customHeight="1" x14ac:dyDescent="0.25">
      <c r="A48" s="244"/>
      <c r="B48" s="245"/>
      <c r="C48" s="246"/>
      <c r="D48" s="247"/>
    </row>
    <row r="49" spans="1:4" x14ac:dyDescent="0.25">
      <c r="A49" s="58" t="s">
        <v>21</v>
      </c>
      <c r="B49" s="248" t="str">
        <f>_xlfn.IFNA(VLOOKUP(A49,[2]OrçamentoSint.!$A$11:$J$1295,2,FALSE),"-")</f>
        <v>CERCAMENTO E PORTÕES</v>
      </c>
      <c r="C49" s="60"/>
      <c r="D49" s="249"/>
    </row>
    <row r="50" spans="1:4" ht="5.0999999999999996" customHeight="1" x14ac:dyDescent="0.25">
      <c r="A50" s="244"/>
      <c r="B50" s="245"/>
      <c r="C50" s="246"/>
      <c r="D50" s="247"/>
    </row>
    <row r="51" spans="1:4" x14ac:dyDescent="0.25">
      <c r="A51" s="58" t="s">
        <v>22</v>
      </c>
      <c r="B51" s="248" t="str">
        <f>_xlfn.IFNA(VLOOKUP(A51,[2]OrçamentoSint.!$A$11:$J$1295,2,FALSE),"-")</f>
        <v>ESTRUTURAS METÁLICAS E OUTROS</v>
      </c>
      <c r="C51" s="60"/>
      <c r="D51" s="249"/>
    </row>
    <row r="52" spans="1:4" ht="5.0999999999999996" customHeight="1" x14ac:dyDescent="0.25">
      <c r="A52" s="244"/>
      <c r="B52" s="245"/>
      <c r="C52" s="246"/>
      <c r="D52" s="247"/>
    </row>
    <row r="53" spans="1:4" x14ac:dyDescent="0.25">
      <c r="A53" s="250">
        <v>4</v>
      </c>
      <c r="B53" s="251" t="str">
        <f>_xlfn.IFNA(VLOOKUP(A53,[2]OrçamentoSint.!$A$11:$J$1295,2,FALSE),"-")</f>
        <v>INSTALAÇÕES HIDROSSANITÁRIAS</v>
      </c>
      <c r="C53" s="252"/>
      <c r="D53" s="253"/>
    </row>
    <row r="54" spans="1:4" ht="5.0999999999999996" customHeight="1" x14ac:dyDescent="0.25">
      <c r="A54" s="254"/>
      <c r="B54" s="245"/>
      <c r="C54" s="246"/>
      <c r="D54" s="247"/>
    </row>
    <row r="55" spans="1:4" x14ac:dyDescent="0.25">
      <c r="A55" s="58" t="s">
        <v>23</v>
      </c>
      <c r="B55" s="248" t="str">
        <f>_xlfn.IFNA(VLOOKUP(A55,[2]OrçamentoSint.!$A$11:$J$1295,2,FALSE),"-")</f>
        <v>REDE DE ÁGUA FRIA</v>
      </c>
      <c r="C55" s="60"/>
      <c r="D55" s="249"/>
    </row>
    <row r="56" spans="1:4" ht="5.0999999999999996" customHeight="1" x14ac:dyDescent="0.25">
      <c r="A56" s="254"/>
      <c r="B56" s="245"/>
      <c r="C56" s="246"/>
      <c r="D56" s="247"/>
    </row>
    <row r="57" spans="1:4" x14ac:dyDescent="0.25">
      <c r="A57" s="58" t="s">
        <v>24</v>
      </c>
      <c r="B57" s="248" t="str">
        <f>_xlfn.IFNA(VLOOKUP(A57,[2]OrçamentoSint.!$A$11:$J$1295,2,FALSE),"-")</f>
        <v>REDE DE ESGOTO</v>
      </c>
      <c r="C57" s="60"/>
      <c r="D57" s="249"/>
    </row>
    <row r="58" spans="1:4" ht="5.0999999999999996" customHeight="1" x14ac:dyDescent="0.25">
      <c r="A58" s="244"/>
      <c r="B58" s="245"/>
      <c r="C58" s="246"/>
      <c r="D58" s="247"/>
    </row>
    <row r="59" spans="1:4" x14ac:dyDescent="0.25">
      <c r="A59" s="240">
        <v>5</v>
      </c>
      <c r="B59" s="241" t="str">
        <f>_xlfn.IFNA(VLOOKUP(A59,[2]OrçamentoSint.!$A$11:$J$1295,2,FALSE),"-")</f>
        <v>INSTALAÇÕES HIDROMECÂNICAS</v>
      </c>
      <c r="C59" s="252"/>
      <c r="D59" s="243"/>
    </row>
    <row r="60" spans="1:4" ht="5.0999999999999996" customHeight="1" x14ac:dyDescent="0.25">
      <c r="A60" s="254"/>
      <c r="B60" s="245"/>
      <c r="C60" s="246"/>
      <c r="D60" s="247"/>
    </row>
    <row r="61" spans="1:4" x14ac:dyDescent="0.25">
      <c r="A61" s="58" t="s">
        <v>25</v>
      </c>
      <c r="B61" s="248" t="str">
        <f>_xlfn.IFNA(VLOOKUP(A61,[2]OrçamentoSint.!$A$11:$J$1295,2,FALSE),"-")</f>
        <v>CONJUNTOS MOTO-BOMBA - Q= 2,5 M³/S, TUBULÃO AÇO INOX, TUBULÃO HORIZONTAL E VÁLVULA GUILHOTINA</v>
      </c>
      <c r="C61" s="60"/>
      <c r="D61" s="249"/>
    </row>
    <row r="62" spans="1:4" ht="5.0999999999999996" customHeight="1" x14ac:dyDescent="0.25">
      <c r="A62" s="254"/>
      <c r="B62" s="245"/>
      <c r="C62" s="246"/>
      <c r="D62" s="247"/>
    </row>
    <row r="63" spans="1:4" ht="22.5" x14ac:dyDescent="0.25">
      <c r="A63" s="58" t="s">
        <v>26</v>
      </c>
      <c r="B63" s="248" t="str">
        <f>_xlfn.IFNA(VLOOKUP(A63,[2]OrçamentoSint.!$A$11:$J$1295,2,FALSE),"-")</f>
        <v>SISTEMA DE IÇAMENTO PONTE ROLANTE, COMPORTAS FLAP AÇO INOX, STOP LOG, CARRINHOS PLATAFORMAS, ANDAIME PLATAFORMA, E MARCAÇÃO ALTIMÉTRICA</v>
      </c>
      <c r="C63" s="60"/>
      <c r="D63" s="249"/>
    </row>
    <row r="64" spans="1:4" ht="5.0999999999999996" customHeight="1" x14ac:dyDescent="0.25">
      <c r="A64" s="254"/>
      <c r="B64" s="245"/>
      <c r="C64" s="246"/>
      <c r="D64" s="247"/>
    </row>
    <row r="65" spans="1:4" ht="22.5" x14ac:dyDescent="0.25">
      <c r="A65" s="58" t="s">
        <v>27</v>
      </c>
      <c r="B65" s="248" t="str">
        <f>_xlfn.IFNA(VLOOKUP(A65,[2]OrçamentoSint.!$A$11:$J$1295,2,FALSE),"-")</f>
        <v>GRADEAMENTO AÇO INOX GROSSEIRO AFAST. 100MM, GRADEAMENTO AÇO INOX FINO AFASTAMENTO 40MM MECANIZADO, BARREIRA DE CONTENÇÃO FLUTUANTE</v>
      </c>
      <c r="C65" s="60"/>
      <c r="D65" s="249"/>
    </row>
    <row r="66" spans="1:4" ht="5.0999999999999996" customHeight="1" x14ac:dyDescent="0.25">
      <c r="A66" s="254"/>
      <c r="B66" s="245"/>
      <c r="C66" s="246"/>
      <c r="D66" s="247"/>
    </row>
    <row r="67" spans="1:4" x14ac:dyDescent="0.25">
      <c r="A67" s="240">
        <v>6</v>
      </c>
      <c r="B67" s="241" t="str">
        <f>_xlfn.IFNA(VLOOKUP(A67,[2]OrçamentoSint.!$A$11:$J$1295,2,FALSE),"-")</f>
        <v>INSTALAÇÕES ELÉTRICAS</v>
      </c>
      <c r="C67" s="242"/>
      <c r="D67" s="243"/>
    </row>
    <row r="68" spans="1:4" ht="4.5" customHeight="1" x14ac:dyDescent="0.25">
      <c r="A68" s="76"/>
      <c r="B68" s="255"/>
      <c r="C68" s="78"/>
      <c r="D68" s="256"/>
    </row>
    <row r="69" spans="1:4" x14ac:dyDescent="0.25">
      <c r="A69" s="58" t="s">
        <v>28</v>
      </c>
      <c r="B69" s="248" t="str">
        <f>_xlfn.IFNA(VLOOKUP(A69,[2]OrçamentoSint.!$A$11:$J$1295,2,FALSE),"-")</f>
        <v>ILUMINAÇÃO, TOMADAS E REFRIGERAÇÃO</v>
      </c>
      <c r="C69" s="60"/>
      <c r="D69" s="249"/>
    </row>
    <row r="70" spans="1:4" ht="4.5" customHeight="1" x14ac:dyDescent="0.25">
      <c r="A70" s="76"/>
      <c r="B70" s="255"/>
      <c r="C70" s="78"/>
      <c r="D70" s="256"/>
    </row>
    <row r="71" spans="1:4" ht="22.5" x14ac:dyDescent="0.25">
      <c r="A71" s="58" t="s">
        <v>29</v>
      </c>
      <c r="B71" s="248" t="str">
        <f>_xlfn.IFNA(VLOOKUP(A71,[2]OrçamentoSint.!$A$11:$J$1295,2,FALSE),"-")</f>
        <v>CIRCUITO DE FORÇA, INCLUINDO QGBT, CCM COM INVERSOR, QTA QDG, GERADORES (COBERTURA, PISO, TANQUE E BACIA DE CONTENÇÃO) E CORRELATOS</v>
      </c>
      <c r="C71" s="60"/>
      <c r="D71" s="249"/>
    </row>
    <row r="72" spans="1:4" ht="4.5" customHeight="1" x14ac:dyDescent="0.25">
      <c r="A72" s="76"/>
      <c r="B72" s="77"/>
      <c r="C72" s="78"/>
      <c r="D72" s="256"/>
    </row>
    <row r="73" spans="1:4" x14ac:dyDescent="0.25">
      <c r="A73" s="58" t="s">
        <v>30</v>
      </c>
      <c r="B73" s="248" t="str">
        <f>_xlfn.IFNA(VLOOKUP(A73,[2]OrçamentoSint.!$A$11:$J$1295,2,FALSE),"-")</f>
        <v>COMANDO, TELEMETRIA, INSTRUMENTAÇÃO, AUTOMAÇÃO E CORRELATOS</v>
      </c>
      <c r="C73" s="60"/>
      <c r="D73" s="249"/>
    </row>
    <row r="74" spans="1:4" ht="4.5" customHeight="1" x14ac:dyDescent="0.25">
      <c r="A74" s="76"/>
      <c r="B74" s="255"/>
      <c r="C74" s="78"/>
      <c r="D74" s="256"/>
    </row>
    <row r="75" spans="1:4" ht="22.5" x14ac:dyDescent="0.25">
      <c r="A75" s="58" t="s">
        <v>31</v>
      </c>
      <c r="B75" s="248" t="str">
        <f>_xlfn.IFNA(VLOOKUP(A75,[2]OrçamentoSint.!$A$11:$J$1295,2,FALSE),"-")</f>
        <v>ENTRADA DE ENERGIA, SUBESTAÇÃO (TRANSFORMADOR, DISJUNTOR, ETC), EXTENSÃO DE REDE MT COM DUPLA ALIMENTAÇÃO, CIRCUITO MT PRÓPRIO E CORRELATOS</v>
      </c>
      <c r="C75" s="60"/>
      <c r="D75" s="249"/>
    </row>
    <row r="76" spans="1:4" ht="4.5" customHeight="1" x14ac:dyDescent="0.25">
      <c r="A76" s="76"/>
      <c r="B76" s="77"/>
      <c r="C76" s="78"/>
      <c r="D76" s="256"/>
    </row>
    <row r="77" spans="1:4" x14ac:dyDescent="0.25">
      <c r="A77" s="240">
        <v>7</v>
      </c>
      <c r="B77" s="241" t="str">
        <f>_xlfn.IFNA(VLOOKUP(A77,[2]OrçamentoSint.!$A$11:$J$1295,2,FALSE),"-")</f>
        <v>SISTEMAS DE PROTEÇÃO E SEGURANÇA</v>
      </c>
      <c r="C77" s="242"/>
      <c r="D77" s="243"/>
    </row>
    <row r="78" spans="1:4" ht="5.0999999999999996" customHeight="1" x14ac:dyDescent="0.25">
      <c r="A78" s="244"/>
      <c r="B78" s="245"/>
      <c r="C78" s="246"/>
      <c r="D78" s="247"/>
    </row>
    <row r="79" spans="1:4" x14ac:dyDescent="0.25">
      <c r="A79" s="58" t="s">
        <v>32</v>
      </c>
      <c r="B79" s="248" t="str">
        <f>_xlfn.IFNA(VLOOKUP(A79,[2]OrçamentoSint.!$A$11:$J$1295,2,FALSE),"-")</f>
        <v>PPCI - PLANO DE PREVENÇÃO CONTRA INCÊNDIO</v>
      </c>
      <c r="C79" s="60"/>
      <c r="D79" s="249"/>
    </row>
    <row r="80" spans="1:4" ht="5.0999999999999996" customHeight="1" x14ac:dyDescent="0.25">
      <c r="A80" s="244"/>
      <c r="B80" s="245"/>
      <c r="C80" s="246"/>
      <c r="D80" s="247"/>
    </row>
    <row r="81" spans="1:4" x14ac:dyDescent="0.25">
      <c r="A81" s="58" t="s">
        <v>33</v>
      </c>
      <c r="B81" s="248" t="str">
        <f>_xlfn.IFNA(VLOOKUP(A81,[2]OrçamentoSint.!$A$11:$J$1295,2,FALSE),"-")</f>
        <v>SPDA - SISTEMA DE PROTEÇÃO CONTRA DESCARGAS ATMOSFÉRICAS</v>
      </c>
      <c r="C81" s="60"/>
      <c r="D81" s="249"/>
    </row>
    <row r="82" spans="1:4" ht="5.0999999999999996" customHeight="1" x14ac:dyDescent="0.25">
      <c r="A82" s="244"/>
      <c r="B82" s="245"/>
      <c r="C82" s="246"/>
      <c r="D82" s="247"/>
    </row>
    <row r="83" spans="1:4" x14ac:dyDescent="0.25">
      <c r="A83" s="240">
        <v>8</v>
      </c>
      <c r="B83" s="241" t="str">
        <f>_xlfn.IFNA(VLOOKUP(A83,[2]OrçamentoSint.!$A$11:$J$1295,2,FALSE),"-")</f>
        <v>CANAL DE COMPORTA DE DESCARGA POR GRAVIDADE - BYPASS</v>
      </c>
      <c r="C83" s="242"/>
      <c r="D83" s="243"/>
    </row>
    <row r="84" spans="1:4" ht="4.5" customHeight="1" x14ac:dyDescent="0.25">
      <c r="A84" s="76"/>
      <c r="B84" s="255"/>
      <c r="C84" s="78"/>
      <c r="D84" s="256"/>
    </row>
    <row r="85" spans="1:4" x14ac:dyDescent="0.25">
      <c r="A85" s="58" t="s">
        <v>34</v>
      </c>
      <c r="B85" s="248" t="str">
        <f>_xlfn.IFNA(VLOOKUP(A85,[2]OrçamentoSint.!$A$11:$J$1295,2,FALSE),"-")</f>
        <v>LIMPEZA DO TERRENO</v>
      </c>
      <c r="C85" s="60"/>
      <c r="D85" s="249"/>
    </row>
    <row r="86" spans="1:4" ht="4.5" customHeight="1" x14ac:dyDescent="0.25">
      <c r="A86" s="76"/>
      <c r="B86" s="255"/>
      <c r="C86" s="78"/>
      <c r="D86" s="256"/>
    </row>
    <row r="87" spans="1:4" x14ac:dyDescent="0.25">
      <c r="A87" s="58" t="s">
        <v>35</v>
      </c>
      <c r="B87" s="248" t="str">
        <f>_xlfn.IFNA(VLOOKUP(A87,[2]OrçamentoSint.!$A$11:$J$1295,2,FALSE),"-")</f>
        <v>LOCAÇÃO DA OBRA</v>
      </c>
      <c r="C87" s="60"/>
      <c r="D87" s="249"/>
    </row>
    <row r="88" spans="1:4" ht="4.5" customHeight="1" x14ac:dyDescent="0.25">
      <c r="A88" s="76"/>
      <c r="B88" s="77"/>
      <c r="C88" s="78"/>
      <c r="D88" s="256"/>
    </row>
    <row r="89" spans="1:4" x14ac:dyDescent="0.25">
      <c r="A89" s="58" t="s">
        <v>36</v>
      </c>
      <c r="B89" s="248" t="str">
        <f>_xlfn.IFNA(VLOOKUP(A89,[2]OrçamentoSint.!$A$11:$J$1295,2,FALSE),"-")</f>
        <v>ENSECADEIRA</v>
      </c>
      <c r="C89" s="60"/>
      <c r="D89" s="249"/>
    </row>
    <row r="90" spans="1:4" ht="4.5" customHeight="1" x14ac:dyDescent="0.25">
      <c r="A90" s="76"/>
      <c r="B90" s="255"/>
      <c r="C90" s="78"/>
      <c r="D90" s="256"/>
    </row>
    <row r="91" spans="1:4" x14ac:dyDescent="0.25">
      <c r="A91" s="58" t="s">
        <v>37</v>
      </c>
      <c r="B91" s="248" t="str">
        <f>_xlfn.IFNA(VLOOKUP(A91,[2]OrçamentoSint.!$A$11:$J$1295,2,FALSE),"-")</f>
        <v xml:space="preserve">TERRAPLANAGEM </v>
      </c>
      <c r="C91" s="60"/>
      <c r="D91" s="249"/>
    </row>
    <row r="92" spans="1:4" ht="4.5" customHeight="1" x14ac:dyDescent="0.25">
      <c r="A92" s="76"/>
      <c r="B92" s="77"/>
      <c r="C92" s="78"/>
      <c r="D92" s="256"/>
    </row>
    <row r="93" spans="1:4" x14ac:dyDescent="0.25">
      <c r="A93" s="58" t="s">
        <v>38</v>
      </c>
      <c r="B93" s="248" t="str">
        <f>_xlfn.IFNA(VLOOKUP(A93,[2]OrçamentoSint.!$A$11:$J$1295,2,FALSE),"-")</f>
        <v>FUNDAÇÕES</v>
      </c>
      <c r="C93" s="60"/>
      <c r="D93" s="249"/>
    </row>
    <row r="94" spans="1:4" ht="5.0999999999999996" customHeight="1" x14ac:dyDescent="0.25">
      <c r="A94" s="244"/>
      <c r="B94" s="245"/>
      <c r="C94" s="246"/>
      <c r="D94" s="247"/>
    </row>
    <row r="95" spans="1:4" x14ac:dyDescent="0.25">
      <c r="A95" s="58" t="s">
        <v>39</v>
      </c>
      <c r="B95" s="248" t="str">
        <f>_xlfn.IFNA(VLOOKUP(A95,[2]OrçamentoSint.!$A$11:$J$1295,2,FALSE),"-")</f>
        <v>CONCRETO ARMADO</v>
      </c>
      <c r="C95" s="60"/>
      <c r="D95" s="249"/>
    </row>
    <row r="96" spans="1:4" ht="5.0999999999999996" customHeight="1" x14ac:dyDescent="0.25">
      <c r="A96" s="244"/>
      <c r="B96" s="245"/>
      <c r="C96" s="246"/>
      <c r="D96" s="247"/>
    </row>
    <row r="97" spans="1:6" x14ac:dyDescent="0.25">
      <c r="A97" s="58" t="s">
        <v>40</v>
      </c>
      <c r="B97" s="248" t="str">
        <f>_xlfn.IFNA(VLOOKUP(A97,[2]OrçamentoSint.!$A$11:$J$1295,2,FALSE),"-")</f>
        <v>PAVIMENTAÇÕES</v>
      </c>
      <c r="C97" s="60"/>
      <c r="D97" s="249"/>
    </row>
    <row r="98" spans="1:6" ht="5.0999999999999996" customHeight="1" x14ac:dyDescent="0.25">
      <c r="A98" s="244"/>
      <c r="B98" s="245"/>
      <c r="C98" s="246"/>
      <c r="D98" s="247"/>
    </row>
    <row r="99" spans="1:6" x14ac:dyDescent="0.25">
      <c r="A99" s="58" t="s">
        <v>41</v>
      </c>
      <c r="B99" s="248" t="str">
        <f>_xlfn.IFNA(VLOOKUP(A99,[2]OrçamentoSint.!$A$11:$J$1295,2,FALSE),"-")</f>
        <v>PORTÕES</v>
      </c>
      <c r="C99" s="60"/>
      <c r="D99" s="249"/>
    </row>
    <row r="100" spans="1:6" ht="5.0999999999999996" customHeight="1" x14ac:dyDescent="0.25">
      <c r="A100" s="244"/>
      <c r="B100" s="245"/>
      <c r="C100" s="246"/>
      <c r="D100" s="247"/>
    </row>
    <row r="101" spans="1:6" x14ac:dyDescent="0.25">
      <c r="A101" s="58" t="s">
        <v>42</v>
      </c>
      <c r="B101" s="248" t="str">
        <f>_xlfn.IFNA(VLOOKUP(A101,[2]OrçamentoSint.!$A$11:$J$1295,2,FALSE),"-")</f>
        <v>ESTRUTURAS METÁLICAS E OUTROS</v>
      </c>
      <c r="C101" s="60"/>
      <c r="D101" s="249"/>
    </row>
    <row r="102" spans="1:6" ht="5.0999999999999996" customHeight="1" x14ac:dyDescent="0.25">
      <c r="A102" s="244"/>
      <c r="B102" s="245"/>
      <c r="C102" s="246"/>
      <c r="D102" s="247"/>
    </row>
    <row r="103" spans="1:6" x14ac:dyDescent="0.25">
      <c r="A103" s="58" t="s">
        <v>43</v>
      </c>
      <c r="B103" s="248" t="str">
        <f>_xlfn.IFNA(VLOOKUP(A103,[2]OrçamentoSint.!$A$11:$J$1295,2,FALSE),"-")</f>
        <v xml:space="preserve">COMPORTAS FLAP AÇO INOX, COMPORTA GUILHOTINA AÇO INOX, STOP LOG COM VIGA PESCADORA </v>
      </c>
      <c r="C103" s="60"/>
      <c r="D103" s="249"/>
    </row>
    <row r="104" spans="1:6" ht="5.0999999999999996" customHeight="1" x14ac:dyDescent="0.25">
      <c r="A104" s="244"/>
      <c r="B104" s="245"/>
      <c r="C104" s="246"/>
      <c r="D104" s="247"/>
    </row>
    <row r="105" spans="1:6" x14ac:dyDescent="0.25">
      <c r="A105" s="58" t="s">
        <v>44</v>
      </c>
      <c r="B105" s="248" t="str">
        <f>_xlfn.IFNA(VLOOKUP(A105,[2]OrçamentoSint.!$A$11:$J$1295,2,FALSE),"-")</f>
        <v>GRADEAMENTO E OUTRAS ESTRUTURAS METÁLICAS</v>
      </c>
      <c r="C105" s="60"/>
      <c r="D105" s="249"/>
    </row>
    <row r="106" spans="1:6" ht="5.25" customHeight="1" x14ac:dyDescent="0.25">
      <c r="A106" s="244"/>
      <c r="B106" s="245"/>
      <c r="C106" s="246"/>
      <c r="D106" s="247"/>
    </row>
    <row r="107" spans="1:6" x14ac:dyDescent="0.25">
      <c r="A107" s="240">
        <v>9</v>
      </c>
      <c r="B107" s="241" t="str">
        <f>_xlfn.IFNA(VLOOKUP(A107,[2]OrçamentoSint.!$A$11:$J$1295,2,FALSE),"-")</f>
        <v>ELEVAÇÃO DA CASA DE COMANDO</v>
      </c>
      <c r="C107" s="242"/>
      <c r="D107" s="243"/>
    </row>
    <row r="108" spans="1:6" ht="5.0999999999999996" customHeight="1" x14ac:dyDescent="0.25">
      <c r="A108" s="244"/>
      <c r="B108" s="245"/>
      <c r="C108" s="246"/>
      <c r="D108" s="247"/>
    </row>
    <row r="109" spans="1:6" x14ac:dyDescent="0.25">
      <c r="A109" s="240">
        <v>10</v>
      </c>
      <c r="B109" s="241" t="str">
        <f>_xlfn.IFNA(VLOOKUP(A109,[2]OrçamentoSint.!$A$11:$J$1295,2,FALSE),"-")</f>
        <v>PROJETO BÁSICO E EXECUTIVO</v>
      </c>
      <c r="C109" s="242"/>
      <c r="D109" s="243"/>
    </row>
    <row r="110" spans="1:6" ht="4.5" customHeight="1" x14ac:dyDescent="0.25">
      <c r="A110" s="76"/>
      <c r="B110" s="255"/>
      <c r="C110" s="78"/>
      <c r="D110" s="256"/>
    </row>
    <row r="111" spans="1:6" ht="25.5" customHeight="1" x14ac:dyDescent="0.25">
      <c r="A111" s="257" t="s">
        <v>45</v>
      </c>
      <c r="B111" s="258"/>
      <c r="C111" s="259"/>
      <c r="D111" s="260"/>
      <c r="F111" s="35"/>
    </row>
    <row r="114" spans="1:8" x14ac:dyDescent="0.25">
      <c r="B114" s="36"/>
    </row>
    <row r="116" spans="1:8" x14ac:dyDescent="0.25">
      <c r="B116" s="36"/>
    </row>
    <row r="120" spans="1:8" s="38" customFormat="1" x14ac:dyDescent="0.25">
      <c r="A120" s="1"/>
      <c r="B120" s="37"/>
      <c r="C120" s="2"/>
      <c r="D120" s="2"/>
      <c r="E120"/>
      <c r="F120"/>
      <c r="G120"/>
      <c r="H120"/>
    </row>
    <row r="121" spans="1:8" s="38" customFormat="1" x14ac:dyDescent="0.25">
      <c r="A121" s="1"/>
      <c r="B121" s="37"/>
      <c r="C121" s="2"/>
      <c r="D121" s="2"/>
      <c r="E121"/>
      <c r="F121"/>
      <c r="G121"/>
      <c r="H121"/>
    </row>
    <row r="122" spans="1:8" s="38" customFormat="1" x14ac:dyDescent="0.25">
      <c r="A122" s="1"/>
      <c r="B122" s="37"/>
      <c r="C122" s="2"/>
      <c r="D122" s="2"/>
      <c r="E122"/>
      <c r="F122"/>
      <c r="G122"/>
      <c r="H122"/>
    </row>
    <row r="123" spans="1:8" s="38" customFormat="1" x14ac:dyDescent="0.25">
      <c r="A123" s="1"/>
      <c r="B123" s="37"/>
      <c r="C123" s="2"/>
      <c r="D123" s="2"/>
      <c r="E123"/>
      <c r="F123"/>
      <c r="G123"/>
      <c r="H123"/>
    </row>
    <row r="124" spans="1:8" s="38" customFormat="1" x14ac:dyDescent="0.25">
      <c r="A124" s="1"/>
      <c r="B124" s="37"/>
      <c r="C124" s="2"/>
      <c r="D124" s="2"/>
      <c r="E124"/>
      <c r="F124"/>
      <c r="G124"/>
      <c r="H124"/>
    </row>
  </sheetData>
  <mergeCells count="7">
    <mergeCell ref="A111:B111"/>
    <mergeCell ref="A2:D2"/>
    <mergeCell ref="A4:D4"/>
    <mergeCell ref="A6:A7"/>
    <mergeCell ref="B6:B7"/>
    <mergeCell ref="C6:C7"/>
    <mergeCell ref="D6:D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selection activeCell="J15" sqref="J15"/>
    </sheetView>
  </sheetViews>
  <sheetFormatPr defaultRowHeight="15" x14ac:dyDescent="0.25"/>
  <cols>
    <col min="1" max="1" width="6.5703125" style="1" customWidth="1"/>
    <col min="2" max="2" width="89.85546875" style="37" customWidth="1"/>
    <col min="3" max="3" width="17.85546875" style="2" customWidth="1"/>
    <col min="4" max="4" width="15.42578125" style="2" customWidth="1"/>
  </cols>
  <sheetData>
    <row r="1" spans="1:4" x14ac:dyDescent="0.25">
      <c r="D1" s="149" t="s">
        <v>102</v>
      </c>
    </row>
    <row r="2" spans="1:4" ht="21" customHeight="1" x14ac:dyDescent="0.25">
      <c r="A2" s="202" t="str">
        <f>[3]OrçamentoSint.!C3</f>
        <v>CASA DE BOMBAS Nº10</v>
      </c>
      <c r="B2" s="203"/>
      <c r="C2" s="203"/>
      <c r="D2" s="204"/>
    </row>
    <row r="3" spans="1:4" s="7" customFormat="1" ht="5.0999999999999996" customHeight="1" x14ac:dyDescent="0.25">
      <c r="A3" s="3"/>
      <c r="B3" s="4"/>
      <c r="C3" s="5"/>
      <c r="D3" s="6"/>
    </row>
    <row r="4" spans="1:4" x14ac:dyDescent="0.25">
      <c r="A4" s="205" t="s">
        <v>101</v>
      </c>
      <c r="B4" s="206"/>
      <c r="C4" s="206"/>
      <c r="D4" s="207"/>
    </row>
    <row r="5" spans="1:4" s="8" customFormat="1" ht="5.0999999999999996" customHeight="1" x14ac:dyDescent="0.25">
      <c r="A5" s="3"/>
      <c r="B5" s="4"/>
      <c r="C5" s="5"/>
      <c r="D5" s="6"/>
    </row>
    <row r="6" spans="1:4" x14ac:dyDescent="0.25">
      <c r="A6" s="208" t="s">
        <v>0</v>
      </c>
      <c r="B6" s="209" t="s">
        <v>1</v>
      </c>
      <c r="C6" s="210" t="s">
        <v>2</v>
      </c>
      <c r="D6" s="211" t="s">
        <v>3</v>
      </c>
    </row>
    <row r="7" spans="1:4" x14ac:dyDescent="0.25">
      <c r="A7" s="208"/>
      <c r="B7" s="209"/>
      <c r="C7" s="210"/>
      <c r="D7" s="211"/>
    </row>
    <row r="8" spans="1:4" ht="5.0999999999999996" customHeight="1" x14ac:dyDescent="0.25">
      <c r="A8" s="9"/>
      <c r="B8" s="10"/>
      <c r="C8" s="11"/>
      <c r="D8" s="11"/>
    </row>
    <row r="9" spans="1:4" x14ac:dyDescent="0.25">
      <c r="A9" s="12">
        <v>1</v>
      </c>
      <c r="B9" s="13" t="str">
        <f>_xlfn.IFNA(VLOOKUP(A9,[3]OrçamentoSint.!$A$11:$J$1312,2,FALSE),"-")</f>
        <v>SERVIÇOS PRELIMINARES</v>
      </c>
      <c r="C9" s="14"/>
      <c r="D9" s="15"/>
    </row>
    <row r="10" spans="1:4" ht="5.0999999999999996" customHeight="1" x14ac:dyDescent="0.25">
      <c r="A10" s="16"/>
      <c r="B10" s="17"/>
      <c r="C10" s="18"/>
      <c r="D10" s="19"/>
    </row>
    <row r="11" spans="1:4" x14ac:dyDescent="0.25">
      <c r="A11" s="20" t="s">
        <v>4</v>
      </c>
      <c r="B11" s="21" t="str">
        <f>_xlfn.IFNA(VLOOKUP(A11,[3]OrçamentoSint.!$A$11:$J$1312,2,FALSE),"-")</f>
        <v>MOBILIZAÇÃO E DESMOBILIZAÇÃO</v>
      </c>
      <c r="C11" s="22"/>
      <c r="D11" s="23"/>
    </row>
    <row r="12" spans="1:4" ht="5.0999999999999996" customHeight="1" x14ac:dyDescent="0.25">
      <c r="A12" s="16"/>
      <c r="B12" s="17"/>
      <c r="C12" s="18"/>
      <c r="D12" s="19"/>
    </row>
    <row r="13" spans="1:4" x14ac:dyDescent="0.25">
      <c r="A13" s="20" t="s">
        <v>5</v>
      </c>
      <c r="B13" s="21" t="str">
        <f>_xlfn.IFNA(VLOOKUP(A13,[3]OrçamentoSint.!$A$11:$J$1312,2,FALSE),"-")</f>
        <v>LIMPEZA DO TERRENO</v>
      </c>
      <c r="C13" s="22"/>
      <c r="D13" s="23"/>
    </row>
    <row r="14" spans="1:4" ht="5.0999999999999996" customHeight="1" x14ac:dyDescent="0.25">
      <c r="A14" s="16"/>
      <c r="B14" s="17"/>
      <c r="C14" s="18"/>
      <c r="D14" s="19"/>
    </row>
    <row r="15" spans="1:4" x14ac:dyDescent="0.25">
      <c r="A15" s="20" t="s">
        <v>6</v>
      </c>
      <c r="B15" s="21" t="str">
        <f>_xlfn.IFNA(VLOOKUP(A15,[3]OrçamentoSint.!$A$11:$J$1312,2,FALSE),"-")</f>
        <v>CANTEIRO DE OBRAS</v>
      </c>
      <c r="C15" s="22"/>
      <c r="D15" s="23"/>
    </row>
    <row r="16" spans="1:4" ht="5.0999999999999996" customHeight="1" x14ac:dyDescent="0.25">
      <c r="A16" s="16"/>
      <c r="B16" s="17"/>
      <c r="C16" s="18"/>
      <c r="D16" s="19"/>
    </row>
    <row r="17" spans="1:4" x14ac:dyDescent="0.25">
      <c r="A17" s="20" t="s">
        <v>7</v>
      </c>
      <c r="B17" s="21" t="str">
        <f>_xlfn.IFNA(VLOOKUP(A17,[3]OrçamentoSint.!$A$11:$J$1312,2,FALSE),"-")</f>
        <v>LIMPEZA FINAL DE OBRA</v>
      </c>
      <c r="C17" s="22"/>
      <c r="D17" s="23"/>
    </row>
    <row r="18" spans="1:4" ht="5.0999999999999996" customHeight="1" x14ac:dyDescent="0.25">
      <c r="A18" s="16"/>
      <c r="B18" s="17"/>
      <c r="C18" s="18"/>
      <c r="D18" s="19"/>
    </row>
    <row r="19" spans="1:4" x14ac:dyDescent="0.25">
      <c r="A19" s="20" t="s">
        <v>8</v>
      </c>
      <c r="B19" s="21" t="str">
        <f>_xlfn.IFNA(VLOOKUP(A19,[3]OrçamentoSint.!$A$11:$J$1312,2,FALSE),"-")</f>
        <v>ADMINISTRAÇÃO LOCAL</v>
      </c>
      <c r="C19" s="22"/>
      <c r="D19" s="23"/>
    </row>
    <row r="20" spans="1:4" ht="5.0999999999999996" customHeight="1" x14ac:dyDescent="0.25">
      <c r="A20" s="16"/>
      <c r="B20" s="17"/>
      <c r="C20" s="18"/>
      <c r="D20" s="19"/>
    </row>
    <row r="21" spans="1:4" x14ac:dyDescent="0.25">
      <c r="A21" s="20" t="s">
        <v>9</v>
      </c>
      <c r="B21" s="21" t="str">
        <f>_xlfn.IFNA(VLOOKUP(A21,[3]OrçamentoSint.!$A$11:$J$1312,2,FALSE),"-")</f>
        <v>LOCAÇÃO DA OBRA</v>
      </c>
      <c r="C21" s="22"/>
      <c r="D21" s="23"/>
    </row>
    <row r="22" spans="1:4" ht="5.0999999999999996" customHeight="1" x14ac:dyDescent="0.25">
      <c r="A22" s="16"/>
      <c r="B22" s="17"/>
      <c r="C22" s="18"/>
      <c r="D22" s="19"/>
    </row>
    <row r="23" spans="1:4" x14ac:dyDescent="0.25">
      <c r="A23" s="12">
        <v>2</v>
      </c>
      <c r="B23" s="13" t="str">
        <f>_xlfn.IFNA(VLOOKUP(A23,[3]OrçamentoSint.!$A$11:$J$1312,2,FALSE),"-")</f>
        <v>INFRAESTRUTURA E MOVIMENTAÇÃO DE TERRA</v>
      </c>
      <c r="C23" s="14"/>
      <c r="D23" s="15"/>
    </row>
    <row r="24" spans="1:4" ht="5.0999999999999996" customHeight="1" x14ac:dyDescent="0.25">
      <c r="A24" s="16"/>
      <c r="B24" s="17"/>
      <c r="C24" s="18"/>
      <c r="D24" s="19"/>
    </row>
    <row r="25" spans="1:4" x14ac:dyDescent="0.25">
      <c r="A25" s="20" t="s">
        <v>10</v>
      </c>
      <c r="B25" s="21" t="str">
        <f>_xlfn.IFNA(VLOOKUP(A25,[3]OrçamentoSint.!$A$11:$J$1312,2,FALSE),"-")</f>
        <v>DESVIO VALA DE DRENAGEM</v>
      </c>
      <c r="C25" s="22"/>
      <c r="D25" s="23"/>
    </row>
    <row r="26" spans="1:4" ht="5.0999999999999996" customHeight="1" x14ac:dyDescent="0.25">
      <c r="A26" s="16"/>
      <c r="B26" s="17"/>
      <c r="C26" s="18"/>
      <c r="D26" s="19"/>
    </row>
    <row r="27" spans="1:4" x14ac:dyDescent="0.25">
      <c r="A27" s="20" t="s">
        <v>11</v>
      </c>
      <c r="B27" s="21" t="str">
        <f>_xlfn.IFNA(VLOOKUP(A27,[3]OrçamentoSint.!$A$11:$J$1312,2,FALSE),"-")</f>
        <v>ENSECADEIRAS</v>
      </c>
      <c r="C27" s="22"/>
      <c r="D27" s="23"/>
    </row>
    <row r="28" spans="1:4" ht="5.0999999999999996" customHeight="1" x14ac:dyDescent="0.25">
      <c r="A28" s="16"/>
      <c r="B28" s="17"/>
      <c r="C28" s="18"/>
      <c r="D28" s="19"/>
    </row>
    <row r="29" spans="1:4" x14ac:dyDescent="0.25">
      <c r="A29" s="20" t="s">
        <v>12</v>
      </c>
      <c r="B29" s="21" t="str">
        <f>_xlfn.IFNA(VLOOKUP(A29,[3]OrçamentoSint.!$A$11:$J$1312,2,FALSE),"-")</f>
        <v xml:space="preserve">TERRAPLANAGEM </v>
      </c>
      <c r="C29" s="22"/>
      <c r="D29" s="23"/>
    </row>
    <row r="30" spans="1:4" ht="5.0999999999999996" customHeight="1" x14ac:dyDescent="0.25">
      <c r="A30" s="16"/>
      <c r="B30" s="17"/>
      <c r="C30" s="18"/>
      <c r="D30" s="19"/>
    </row>
    <row r="31" spans="1:4" x14ac:dyDescent="0.25">
      <c r="A31" s="20" t="s">
        <v>13</v>
      </c>
      <c r="B31" s="21" t="str">
        <f>_xlfn.IFNA(VLOOKUP(A31,[3]OrçamentoSint.!$A$11:$J$1312,2,FALSE),"-")</f>
        <v>RECONFORMAÇÃO DE VALAS AFLUENTES</v>
      </c>
      <c r="C31" s="22"/>
      <c r="D31" s="23"/>
    </row>
    <row r="32" spans="1:4" ht="5.0999999999999996" customHeight="1" x14ac:dyDescent="0.25">
      <c r="A32" s="16"/>
      <c r="B32" s="17"/>
      <c r="C32" s="18"/>
      <c r="D32" s="19"/>
    </row>
    <row r="33" spans="1:4" x14ac:dyDescent="0.25">
      <c r="A33" s="20" t="s">
        <v>14</v>
      </c>
      <c r="B33" s="21" t="str">
        <f>_xlfn.IFNA(VLOOKUP(A33,[3]OrçamentoSint.!$A$11:$J$1312,2,FALSE),"-")</f>
        <v>CAMINHO DE SERVIÇO</v>
      </c>
      <c r="C33" s="22"/>
      <c r="D33" s="23"/>
    </row>
    <row r="34" spans="1:4" ht="5.0999999999999996" customHeight="1" x14ac:dyDescent="0.25">
      <c r="A34" s="16"/>
      <c r="B34" s="17"/>
      <c r="C34" s="18"/>
      <c r="D34" s="19"/>
    </row>
    <row r="35" spans="1:4" x14ac:dyDescent="0.25">
      <c r="A35" s="20" t="s">
        <v>56</v>
      </c>
      <c r="B35" s="21" t="str">
        <f>_xlfn.IFNA(VLOOKUP(A35,[3]OrçamentoSint.!$A$11:$J$1312,2,FALSE),"-")</f>
        <v>FUNDAÇÕES</v>
      </c>
      <c r="C35" s="22"/>
      <c r="D35" s="23"/>
    </row>
    <row r="36" spans="1:4" ht="5.0999999999999996" customHeight="1" x14ac:dyDescent="0.25">
      <c r="A36" s="16"/>
      <c r="B36" s="17"/>
      <c r="C36" s="18"/>
      <c r="D36" s="19"/>
    </row>
    <row r="37" spans="1:4" x14ac:dyDescent="0.25">
      <c r="A37" s="12">
        <v>3</v>
      </c>
      <c r="B37" s="13" t="str">
        <f>_xlfn.IFNA(VLOOKUP(A37,[3]OrçamentoSint.!$A$11:$J$1312,2,FALSE),"-")</f>
        <v>ESTRUTURA E OUTROS SERVIÇOS</v>
      </c>
      <c r="C37" s="14"/>
      <c r="D37" s="15"/>
    </row>
    <row r="38" spans="1:4" ht="5.0999999999999996" customHeight="1" x14ac:dyDescent="0.25">
      <c r="A38" s="16"/>
      <c r="B38" s="17"/>
      <c r="C38" s="18"/>
      <c r="D38" s="19"/>
    </row>
    <row r="39" spans="1:4" x14ac:dyDescent="0.25">
      <c r="A39" s="20" t="s">
        <v>15</v>
      </c>
      <c r="B39" s="21" t="str">
        <f>_xlfn.IFNA(VLOOKUP(A39,[3]OrçamentoSint.!$A$11:$J$1312,2,FALSE),"-")</f>
        <v>CONCRETO ARMADO</v>
      </c>
      <c r="C39" s="22"/>
      <c r="D39" s="23"/>
    </row>
    <row r="40" spans="1:4" ht="5.0999999999999996" customHeight="1" x14ac:dyDescent="0.25">
      <c r="A40" s="16"/>
      <c r="B40" s="17"/>
      <c r="C40" s="18"/>
      <c r="D40" s="19"/>
    </row>
    <row r="41" spans="1:4" x14ac:dyDescent="0.25">
      <c r="A41" s="20" t="s">
        <v>16</v>
      </c>
      <c r="B41" s="21" t="str">
        <f>_xlfn.IFNA(VLOOKUP(A41,[3]OrçamentoSint.!$A$11:$J$1312,2,FALSE),"-")</f>
        <v>ALVENARIAS E COMPLEMENTOS</v>
      </c>
      <c r="C41" s="22"/>
      <c r="D41" s="23"/>
    </row>
    <row r="42" spans="1:4" ht="5.0999999999999996" customHeight="1" x14ac:dyDescent="0.25">
      <c r="A42" s="16"/>
      <c r="B42" s="17"/>
      <c r="C42" s="18"/>
      <c r="D42" s="19"/>
    </row>
    <row r="43" spans="1:4" x14ac:dyDescent="0.25">
      <c r="A43" s="20" t="s">
        <v>17</v>
      </c>
      <c r="B43" s="21" t="str">
        <f>_xlfn.IFNA(VLOOKUP(A43,[3]OrçamentoSint.!$A$11:$J$1312,2,FALSE),"-")</f>
        <v>REVESTIMENTOS E PINTURAS</v>
      </c>
      <c r="C43" s="22"/>
      <c r="D43" s="23"/>
    </row>
    <row r="44" spans="1:4" ht="5.0999999999999996" customHeight="1" x14ac:dyDescent="0.25">
      <c r="A44" s="16"/>
      <c r="B44" s="17"/>
      <c r="C44" s="18"/>
      <c r="D44" s="19"/>
    </row>
    <row r="45" spans="1:4" x14ac:dyDescent="0.25">
      <c r="A45" s="20" t="s">
        <v>18</v>
      </c>
      <c r="B45" s="21" t="str">
        <f>_xlfn.IFNA(VLOOKUP(A45,[3]OrçamentoSint.!$A$11:$J$1312,2,FALSE),"-")</f>
        <v>ESQUADRIAS</v>
      </c>
      <c r="C45" s="22"/>
      <c r="D45" s="23"/>
    </row>
    <row r="46" spans="1:4" ht="5.0999999999999996" customHeight="1" x14ac:dyDescent="0.25">
      <c r="A46" s="16"/>
      <c r="B46" s="17"/>
      <c r="C46" s="18"/>
      <c r="D46" s="19"/>
    </row>
    <row r="47" spans="1:4" x14ac:dyDescent="0.25">
      <c r="A47" s="20" t="s">
        <v>19</v>
      </c>
      <c r="B47" s="21" t="str">
        <f>_xlfn.IFNA(VLOOKUP(A47,[3]OrçamentoSint.!$A$11:$J$1312,2,FALSE),"-")</f>
        <v>PAVIMENTAÇÕES</v>
      </c>
      <c r="C47" s="22"/>
      <c r="D47" s="23"/>
    </row>
    <row r="48" spans="1:4" ht="5.0999999999999996" customHeight="1" x14ac:dyDescent="0.25">
      <c r="A48" s="16"/>
      <c r="B48" s="17"/>
      <c r="C48" s="18"/>
      <c r="D48" s="19"/>
    </row>
    <row r="49" spans="1:4" x14ac:dyDescent="0.25">
      <c r="A49" s="20" t="s">
        <v>20</v>
      </c>
      <c r="B49" s="21" t="str">
        <f>_xlfn.IFNA(VLOOKUP(A49,[3]OrçamentoSint.!$A$11:$J$1312,2,FALSE),"-")</f>
        <v>COBERTURAS</v>
      </c>
      <c r="C49" s="22"/>
      <c r="D49" s="23"/>
    </row>
    <row r="50" spans="1:4" ht="5.0999999999999996" customHeight="1" x14ac:dyDescent="0.25">
      <c r="A50" s="16"/>
      <c r="B50" s="17"/>
      <c r="C50" s="18"/>
      <c r="D50" s="19"/>
    </row>
    <row r="51" spans="1:4" x14ac:dyDescent="0.25">
      <c r="A51" s="20" t="s">
        <v>21</v>
      </c>
      <c r="B51" s="21" t="str">
        <f>_xlfn.IFNA(VLOOKUP(A51,[3]OrçamentoSint.!$A$11:$J$1312,2,FALSE),"-")</f>
        <v>CERCAMENTO E PORTÕES</v>
      </c>
      <c r="C51" s="22"/>
      <c r="D51" s="23"/>
    </row>
    <row r="52" spans="1:4" ht="5.0999999999999996" customHeight="1" x14ac:dyDescent="0.25">
      <c r="A52" s="16"/>
      <c r="B52" s="17"/>
      <c r="C52" s="18"/>
      <c r="D52" s="19"/>
    </row>
    <row r="53" spans="1:4" x14ac:dyDescent="0.25">
      <c r="A53" s="20" t="s">
        <v>22</v>
      </c>
      <c r="B53" s="21" t="str">
        <f>_xlfn.IFNA(VLOOKUP(A53,[3]OrçamentoSint.!$A$11:$J$1312,2,FALSE),"-")</f>
        <v>ESTRUTURAS METÁLICAS E OUTROS</v>
      </c>
      <c r="C53" s="22"/>
      <c r="D53" s="23"/>
    </row>
    <row r="54" spans="1:4" ht="5.0999999999999996" customHeight="1" x14ac:dyDescent="0.25">
      <c r="A54" s="16"/>
      <c r="B54" s="17"/>
      <c r="C54" s="18"/>
      <c r="D54" s="19"/>
    </row>
    <row r="55" spans="1:4" x14ac:dyDescent="0.25">
      <c r="A55" s="24">
        <v>4</v>
      </c>
      <c r="B55" s="25" t="str">
        <f>_xlfn.IFNA(VLOOKUP(A55,[3]OrçamentoSint.!$A$11:$J$1312,2,FALSE),"-")</f>
        <v>INSTALAÇÕES HIDROSSANITÁRIAS</v>
      </c>
      <c r="C55" s="26"/>
      <c r="D55" s="27"/>
    </row>
    <row r="56" spans="1:4" ht="5.0999999999999996" customHeight="1" x14ac:dyDescent="0.25">
      <c r="A56" s="28"/>
      <c r="B56" s="17"/>
      <c r="C56" s="18"/>
      <c r="D56" s="19"/>
    </row>
    <row r="57" spans="1:4" x14ac:dyDescent="0.25">
      <c r="A57" s="20" t="s">
        <v>23</v>
      </c>
      <c r="B57" s="21" t="str">
        <f>_xlfn.IFNA(VLOOKUP(A57,[3]OrçamentoSint.!$A$11:$J$1312,2,FALSE),"-")</f>
        <v>REDE DE ÁGUA FRIA</v>
      </c>
      <c r="C57" s="22"/>
      <c r="D57" s="23"/>
    </row>
    <row r="58" spans="1:4" ht="5.0999999999999996" customHeight="1" x14ac:dyDescent="0.25">
      <c r="A58" s="28"/>
      <c r="B58" s="17"/>
      <c r="C58" s="18"/>
      <c r="D58" s="19"/>
    </row>
    <row r="59" spans="1:4" x14ac:dyDescent="0.25">
      <c r="A59" s="20" t="s">
        <v>24</v>
      </c>
      <c r="B59" s="21" t="str">
        <f>_xlfn.IFNA(VLOOKUP(A59,[3]OrçamentoSint.!$A$11:$J$1312,2,FALSE),"-")</f>
        <v>REDE DE ESGOTO</v>
      </c>
      <c r="C59" s="22"/>
      <c r="D59" s="23"/>
    </row>
    <row r="60" spans="1:4" ht="5.0999999999999996" customHeight="1" x14ac:dyDescent="0.25">
      <c r="A60" s="16"/>
      <c r="B60" s="17"/>
      <c r="C60" s="18"/>
      <c r="D60" s="19"/>
    </row>
    <row r="61" spans="1:4" x14ac:dyDescent="0.25">
      <c r="A61" s="12">
        <v>5</v>
      </c>
      <c r="B61" s="13" t="str">
        <f>_xlfn.IFNA(VLOOKUP(A61,[3]OrçamentoSint.!$A$11:$J$1312,2,FALSE),"-")</f>
        <v>INSTALAÇÕES HIDROMECÂNICAS</v>
      </c>
      <c r="C61" s="14"/>
      <c r="D61" s="15"/>
    </row>
    <row r="62" spans="1:4" ht="5.0999999999999996" customHeight="1" x14ac:dyDescent="0.25">
      <c r="A62" s="28"/>
      <c r="B62" s="17"/>
      <c r="C62" s="18"/>
      <c r="D62" s="19"/>
    </row>
    <row r="63" spans="1:4" x14ac:dyDescent="0.25">
      <c r="A63" s="20" t="s">
        <v>25</v>
      </c>
      <c r="B63" s="21" t="str">
        <f>_xlfn.IFNA(VLOOKUP(A63,[3]OrçamentoSint.!$A$11:$J$1312,2,FALSE),"-")</f>
        <v>CONJUNTOS MOTO-BOMBA - Q= 2,5 M³/S, TUBULÃO AÇO INOX, TUBULÃO HORIZONTAL E VÁLVULA GUILHOTINA</v>
      </c>
      <c r="C63" s="22"/>
      <c r="D63" s="23"/>
    </row>
    <row r="64" spans="1:4" ht="5.0999999999999996" customHeight="1" x14ac:dyDescent="0.25">
      <c r="A64" s="28"/>
      <c r="B64" s="17"/>
      <c r="C64" s="18"/>
      <c r="D64" s="19"/>
    </row>
    <row r="65" spans="1:4" ht="22.5" x14ac:dyDescent="0.25">
      <c r="A65" s="20" t="s">
        <v>26</v>
      </c>
      <c r="B65" s="21" t="str">
        <f>_xlfn.IFNA(VLOOKUP(A65,[3]OrçamentoSint.!$A$11:$J$1312,2,FALSE),"-")</f>
        <v>SISTEMA DE IÇAMENTO PONTE ROLANTE, COMPORTAS FLAP AÇO INOX, STOP LOG, CARRINHOS PLATAFORMAS, ANDAIME PLATAFORMA, E MARCAÇÃO ALTIMÉTRICA</v>
      </c>
      <c r="C65" s="22"/>
      <c r="D65" s="23"/>
    </row>
    <row r="66" spans="1:4" ht="5.0999999999999996" customHeight="1" x14ac:dyDescent="0.25">
      <c r="A66" s="28"/>
      <c r="B66" s="17"/>
      <c r="C66" s="18"/>
      <c r="D66" s="19"/>
    </row>
    <row r="67" spans="1:4" ht="22.5" x14ac:dyDescent="0.25">
      <c r="A67" s="20" t="s">
        <v>27</v>
      </c>
      <c r="B67" s="21" t="str">
        <f>_xlfn.IFNA(VLOOKUP(A67,[3]OrçamentoSint.!$A$11:$J$1312,2,FALSE),"-")</f>
        <v>GRADEAMENTO AÇO INOX GROSSEIRO AFAST. 100MM, GRADEAMENTO AÇO INOX FINO AFASTAMENTO 40MM MECANIZADO, BARREIRA DE CONTENÇÃO FLUTUANTE</v>
      </c>
      <c r="C67" s="22"/>
      <c r="D67" s="23"/>
    </row>
    <row r="68" spans="1:4" ht="5.0999999999999996" customHeight="1" x14ac:dyDescent="0.25">
      <c r="A68" s="28"/>
      <c r="B68" s="17"/>
      <c r="C68" s="18"/>
      <c r="D68" s="19"/>
    </row>
    <row r="69" spans="1:4" x14ac:dyDescent="0.25">
      <c r="A69" s="12">
        <v>6</v>
      </c>
      <c r="B69" s="13" t="str">
        <f>_xlfn.IFNA(VLOOKUP(A69,[3]OrçamentoSint.!$A$11:$J$1312,2,FALSE),"-")</f>
        <v>INSTALAÇÕES ELÉTRICAS</v>
      </c>
      <c r="C69" s="14"/>
      <c r="D69" s="15"/>
    </row>
    <row r="70" spans="1:4" ht="4.5" customHeight="1" x14ac:dyDescent="0.25">
      <c r="A70" s="9"/>
      <c r="B70" s="29"/>
      <c r="C70" s="30"/>
      <c r="D70" s="31"/>
    </row>
    <row r="71" spans="1:4" x14ac:dyDescent="0.25">
      <c r="A71" s="20" t="s">
        <v>28</v>
      </c>
      <c r="B71" s="21" t="str">
        <f>_xlfn.IFNA(VLOOKUP(A71,[3]OrçamentoSint.!$A$11:$J$1312,2,FALSE),"-")</f>
        <v>ILUMINAÇÃO, TOMADAS E REFRIGERAÇÃO</v>
      </c>
      <c r="C71" s="22"/>
      <c r="D71" s="23"/>
    </row>
    <row r="72" spans="1:4" ht="4.5" customHeight="1" x14ac:dyDescent="0.25">
      <c r="A72" s="9"/>
      <c r="B72" s="29"/>
      <c r="C72" s="30"/>
      <c r="D72" s="31"/>
    </row>
    <row r="73" spans="1:4" ht="22.5" x14ac:dyDescent="0.25">
      <c r="A73" s="20" t="s">
        <v>29</v>
      </c>
      <c r="B73" s="21" t="str">
        <f>_xlfn.IFNA(VLOOKUP(A73,[3]OrçamentoSint.!$A$11:$J$1312,2,FALSE),"-")</f>
        <v>CIRCUITO DE FORÇA, INCLUINDO QGBT, CCM COM INVERSOR, QTA QDG, GERADORES (COBERTURA, PISO, TANQUE E BACIA DE CONTENÇÃO) E CORRELATOS</v>
      </c>
      <c r="C73" s="22"/>
      <c r="D73" s="23"/>
    </row>
    <row r="74" spans="1:4" ht="4.5" customHeight="1" x14ac:dyDescent="0.25">
      <c r="A74" s="9"/>
      <c r="B74" s="32"/>
      <c r="C74" s="30"/>
      <c r="D74" s="31"/>
    </row>
    <row r="75" spans="1:4" x14ac:dyDescent="0.25">
      <c r="A75" s="20" t="s">
        <v>30</v>
      </c>
      <c r="B75" s="21" t="str">
        <f>_xlfn.IFNA(VLOOKUP(A75,[3]OrçamentoSint.!$A$11:$J$1312,2,FALSE),"-")</f>
        <v>COMANDO, TELEMETRIA, INSTRUMENTAÇÃO, AUTOMAÇÃO E CORRELATOS</v>
      </c>
      <c r="C75" s="22"/>
      <c r="D75" s="23"/>
    </row>
    <row r="76" spans="1:4" ht="4.5" customHeight="1" x14ac:dyDescent="0.25">
      <c r="A76" s="9"/>
      <c r="B76" s="29"/>
      <c r="C76" s="30"/>
      <c r="D76" s="31"/>
    </row>
    <row r="77" spans="1:4" ht="22.5" x14ac:dyDescent="0.25">
      <c r="A77" s="20" t="s">
        <v>31</v>
      </c>
      <c r="B77" s="21" t="str">
        <f>_xlfn.IFNA(VLOOKUP(A77,[3]OrçamentoSint.!$A$11:$J$1312,2,FALSE),"-")</f>
        <v>ENTRADA DE ENERGIA, SUBESTAÇÃO (TRANSFORMADOR, DISJUNTOR, ETC), EXTENSÃO DE REDE MT COM DUPLA ALIMENTAÇÃO, CIRCUITO MT PRÓPRIO E CORRELATOS</v>
      </c>
      <c r="C77" s="22"/>
      <c r="D77" s="23"/>
    </row>
    <row r="78" spans="1:4" ht="4.5" customHeight="1" x14ac:dyDescent="0.25">
      <c r="A78" s="9"/>
      <c r="B78" s="32"/>
      <c r="C78" s="30"/>
      <c r="D78" s="31"/>
    </row>
    <row r="79" spans="1:4" x14ac:dyDescent="0.25">
      <c r="A79" s="12">
        <v>7</v>
      </c>
      <c r="B79" s="13" t="str">
        <f>_xlfn.IFNA(VLOOKUP(A79,[3]OrçamentoSint.!$A$11:$J$1312,2,FALSE),"-")</f>
        <v>SISTEMAS DE PROTEÇÃO E SEGURANÇA</v>
      </c>
      <c r="C79" s="14"/>
      <c r="D79" s="15"/>
    </row>
    <row r="80" spans="1:4" ht="5.0999999999999996" customHeight="1" x14ac:dyDescent="0.25">
      <c r="A80" s="16"/>
      <c r="B80" s="17"/>
      <c r="C80" s="18"/>
      <c r="D80" s="19"/>
    </row>
    <row r="81" spans="1:4" x14ac:dyDescent="0.25">
      <c r="A81" s="20" t="s">
        <v>32</v>
      </c>
      <c r="B81" s="21" t="str">
        <f>_xlfn.IFNA(VLOOKUP(A81,[3]OrçamentoSint.!$A$11:$J$1312,2,FALSE),"-")</f>
        <v>PPCI - PLANO DE PREVENÇÃO CONTRA INCÊNDIO</v>
      </c>
      <c r="C81" s="22"/>
      <c r="D81" s="23"/>
    </row>
    <row r="82" spans="1:4" ht="5.0999999999999996" customHeight="1" x14ac:dyDescent="0.25">
      <c r="A82" s="16"/>
      <c r="B82" s="17"/>
      <c r="C82" s="18"/>
      <c r="D82" s="19"/>
    </row>
    <row r="83" spans="1:4" x14ac:dyDescent="0.25">
      <c r="A83" s="20" t="s">
        <v>33</v>
      </c>
      <c r="B83" s="21" t="str">
        <f>_xlfn.IFNA(VLOOKUP(A83,[3]OrçamentoSint.!$A$11:$J$1312,2,FALSE),"-")</f>
        <v>SPDA - SISTEMA DE PROTEÇÃO CONTRA DESCARGAS ATMOSFÉRICAS</v>
      </c>
      <c r="C83" s="22"/>
      <c r="D83" s="23"/>
    </row>
    <row r="84" spans="1:4" ht="5.0999999999999996" customHeight="1" x14ac:dyDescent="0.25">
      <c r="A84" s="16"/>
      <c r="B84" s="17"/>
      <c r="C84" s="18"/>
      <c r="D84" s="19"/>
    </row>
    <row r="85" spans="1:4" x14ac:dyDescent="0.25">
      <c r="A85" s="12">
        <v>8</v>
      </c>
      <c r="B85" s="13" t="str">
        <f>_xlfn.IFNA(VLOOKUP(A85,[3]OrçamentoSint.!$A$11:$J$1312,2,FALSE),"-")</f>
        <v>CANAL DE COMPORTA DE DESCARGA POR GRAVIDADE - BYPASS</v>
      </c>
      <c r="C85" s="14"/>
      <c r="D85" s="15"/>
    </row>
    <row r="86" spans="1:4" ht="4.5" customHeight="1" x14ac:dyDescent="0.25">
      <c r="A86" s="9"/>
      <c r="B86" s="29"/>
      <c r="C86" s="30"/>
      <c r="D86" s="31"/>
    </row>
    <row r="87" spans="1:4" x14ac:dyDescent="0.25">
      <c r="A87" s="20" t="s">
        <v>34</v>
      </c>
      <c r="B87" s="21" t="str">
        <f>_xlfn.IFNA(VLOOKUP(A87,[3]OrçamentoSint.!$A$11:$J$1312,2,FALSE),"-")</f>
        <v>LIMPEZA DO TERRENO</v>
      </c>
      <c r="C87" s="22"/>
      <c r="D87" s="23"/>
    </row>
    <row r="88" spans="1:4" ht="4.5" customHeight="1" x14ac:dyDescent="0.25">
      <c r="A88" s="9"/>
      <c r="B88" s="29"/>
      <c r="C88" s="30"/>
      <c r="D88" s="31"/>
    </row>
    <row r="89" spans="1:4" x14ac:dyDescent="0.25">
      <c r="A89" s="20" t="s">
        <v>35</v>
      </c>
      <c r="B89" s="21" t="str">
        <f>_xlfn.IFNA(VLOOKUP(A89,[3]OrçamentoSint.!$A$11:$J$1312,2,FALSE),"-")</f>
        <v>LOCAÇÃO DA OBRA</v>
      </c>
      <c r="C89" s="22"/>
      <c r="D89" s="23"/>
    </row>
    <row r="90" spans="1:4" ht="4.5" customHeight="1" x14ac:dyDescent="0.25">
      <c r="A90" s="9"/>
      <c r="B90" s="32"/>
      <c r="C90" s="30"/>
      <c r="D90" s="31"/>
    </row>
    <row r="91" spans="1:4" x14ac:dyDescent="0.25">
      <c r="A91" s="20" t="s">
        <v>36</v>
      </c>
      <c r="B91" s="21" t="str">
        <f>_xlfn.IFNA(VLOOKUP(A91,[3]OrçamentoSint.!$A$11:$J$1312,2,FALSE),"-")</f>
        <v xml:space="preserve">TERRAPLANAGEM </v>
      </c>
      <c r="C91" s="22"/>
      <c r="D91" s="23"/>
    </row>
    <row r="92" spans="1:4" ht="4.5" customHeight="1" x14ac:dyDescent="0.25">
      <c r="A92" s="9"/>
      <c r="B92" s="29"/>
      <c r="C92" s="30"/>
      <c r="D92" s="31"/>
    </row>
    <row r="93" spans="1:4" x14ac:dyDescent="0.25">
      <c r="A93" s="20" t="s">
        <v>37</v>
      </c>
      <c r="B93" s="21" t="str">
        <f>_xlfn.IFNA(VLOOKUP(A93,[3]OrçamentoSint.!$A$11:$J$1312,2,FALSE),"-")</f>
        <v>RECONFORMAÇÃO DE VALA A JUSANTE</v>
      </c>
      <c r="C93" s="22"/>
      <c r="D93" s="23"/>
    </row>
    <row r="94" spans="1:4" ht="4.5" customHeight="1" x14ac:dyDescent="0.25">
      <c r="A94" s="9"/>
      <c r="B94" s="32"/>
      <c r="C94" s="30"/>
      <c r="D94" s="31"/>
    </row>
    <row r="95" spans="1:4" x14ac:dyDescent="0.25">
      <c r="A95" s="20" t="s">
        <v>38</v>
      </c>
      <c r="B95" s="21" t="str">
        <f>_xlfn.IFNA(VLOOKUP(A95,[3]OrçamentoSint.!$A$11:$J$1312,2,FALSE),"-")</f>
        <v>FUNDAÇÕES</v>
      </c>
      <c r="C95" s="22"/>
      <c r="D95" s="23"/>
    </row>
    <row r="96" spans="1:4" ht="5.0999999999999996" customHeight="1" x14ac:dyDescent="0.25">
      <c r="A96" s="16"/>
      <c r="B96" s="17"/>
      <c r="C96" s="18"/>
      <c r="D96" s="19"/>
    </row>
    <row r="97" spans="1:4" x14ac:dyDescent="0.25">
      <c r="A97" s="20" t="s">
        <v>39</v>
      </c>
      <c r="B97" s="21" t="str">
        <f>_xlfn.IFNA(VLOOKUP(A97,[3]OrçamentoSint.!$A$11:$J$1312,2,FALSE),"-")</f>
        <v>CONCRETO ARMADO</v>
      </c>
      <c r="C97" s="22"/>
      <c r="D97" s="23"/>
    </row>
    <row r="98" spans="1:4" ht="5.0999999999999996" customHeight="1" x14ac:dyDescent="0.25">
      <c r="A98" s="16"/>
      <c r="B98" s="17"/>
      <c r="C98" s="18"/>
      <c r="D98" s="19"/>
    </row>
    <row r="99" spans="1:4" x14ac:dyDescent="0.25">
      <c r="A99" s="20" t="s">
        <v>40</v>
      </c>
      <c r="B99" s="21" t="str">
        <f>_xlfn.IFNA(VLOOKUP(A99,[3]OrçamentoSint.!$A$11:$J$1312,2,FALSE),"-")</f>
        <v>PAVIMENTAÇÕES</v>
      </c>
      <c r="C99" s="22"/>
      <c r="D99" s="23"/>
    </row>
    <row r="100" spans="1:4" ht="5.0999999999999996" customHeight="1" x14ac:dyDescent="0.25">
      <c r="A100" s="16"/>
      <c r="B100" s="17"/>
      <c r="C100" s="18"/>
      <c r="D100" s="19"/>
    </row>
    <row r="101" spans="1:4" x14ac:dyDescent="0.25">
      <c r="A101" s="20" t="s">
        <v>41</v>
      </c>
      <c r="B101" s="21" t="str">
        <f>_xlfn.IFNA(VLOOKUP(A101,[3]OrçamentoSint.!$A$11:$J$1312,2,FALSE),"-")</f>
        <v>PORTÕES</v>
      </c>
      <c r="C101" s="22"/>
      <c r="D101" s="23"/>
    </row>
    <row r="102" spans="1:4" ht="5.0999999999999996" customHeight="1" x14ac:dyDescent="0.25">
      <c r="A102" s="16"/>
      <c r="B102" s="17"/>
      <c r="C102" s="18"/>
      <c r="D102" s="19"/>
    </row>
    <row r="103" spans="1:4" x14ac:dyDescent="0.25">
      <c r="A103" s="20" t="s">
        <v>42</v>
      </c>
      <c r="B103" s="21" t="str">
        <f>_xlfn.IFNA(VLOOKUP(A103,[3]OrçamentoSint.!$A$11:$J$1312,2,FALSE),"-")</f>
        <v>ESTRUTURAS METÁLICAS E OUTROS</v>
      </c>
      <c r="C103" s="22"/>
      <c r="D103" s="23"/>
    </row>
    <row r="104" spans="1:4" ht="5.0999999999999996" customHeight="1" x14ac:dyDescent="0.25">
      <c r="A104" s="16"/>
      <c r="B104" s="17"/>
      <c r="C104" s="18"/>
      <c r="D104" s="19"/>
    </row>
    <row r="105" spans="1:4" x14ac:dyDescent="0.25">
      <c r="A105" s="20" t="s">
        <v>43</v>
      </c>
      <c r="B105" s="21" t="str">
        <f>_xlfn.IFNA(VLOOKUP(A105,[3]OrçamentoSint.!$A$11:$J$1312,2,FALSE),"-")</f>
        <v xml:space="preserve">COMPORTAS FLAP AÇO INOX, COMPORTA GUILHOTINA AÇO INOX, STOP LOG COM VIGA PESCADORA </v>
      </c>
      <c r="C105" s="22"/>
      <c r="D105" s="23"/>
    </row>
    <row r="106" spans="1:4" ht="5.0999999999999996" customHeight="1" x14ac:dyDescent="0.25">
      <c r="A106" s="16"/>
      <c r="B106" s="17"/>
      <c r="C106" s="18"/>
      <c r="D106" s="19"/>
    </row>
    <row r="107" spans="1:4" x14ac:dyDescent="0.25">
      <c r="A107" s="20" t="s">
        <v>44</v>
      </c>
      <c r="B107" s="21" t="str">
        <f>_xlfn.IFNA(VLOOKUP(A107,[3]OrçamentoSint.!$A$11:$J$1312,2,FALSE),"-")</f>
        <v>GRADEAMENTO E OUTRAS ESTRUTURAS METÁLICAS</v>
      </c>
      <c r="C107" s="22"/>
      <c r="D107" s="23"/>
    </row>
    <row r="108" spans="1:4" ht="5.0999999999999996" customHeight="1" x14ac:dyDescent="0.25">
      <c r="A108" s="16"/>
      <c r="B108" s="17"/>
      <c r="C108" s="18"/>
      <c r="D108" s="19"/>
    </row>
    <row r="109" spans="1:4" x14ac:dyDescent="0.25">
      <c r="A109" s="12">
        <v>9</v>
      </c>
      <c r="B109" s="13" t="str">
        <f>_xlfn.IFNA(VLOOKUP(A109,[3]OrçamentoSint.!$A$11:$J$1312,2,FALSE),"-")</f>
        <v>CANAL DE DESCARGA CASA DE BOMBAS E BYPASS</v>
      </c>
      <c r="C109" s="14"/>
      <c r="D109" s="15"/>
    </row>
    <row r="110" spans="1:4" ht="4.5" customHeight="1" x14ac:dyDescent="0.25">
      <c r="A110" s="9"/>
      <c r="B110" s="29"/>
      <c r="C110" s="30"/>
      <c r="D110" s="31"/>
    </row>
    <row r="111" spans="1:4" x14ac:dyDescent="0.25">
      <c r="A111" s="20" t="s">
        <v>57</v>
      </c>
      <c r="B111" s="21" t="str">
        <f>_xlfn.IFNA(VLOOKUP(A111,[3]OrçamentoSint.!$A$11:$J$1312,2,FALSE),"-")</f>
        <v>EXTENSÃO DAS GALERIAS BTCC - CANAL DE DESCARGA E BYPASS</v>
      </c>
      <c r="C111" s="22"/>
      <c r="D111" s="23"/>
    </row>
    <row r="112" spans="1:4" ht="4.5" customHeight="1" x14ac:dyDescent="0.25">
      <c r="A112" s="9"/>
      <c r="B112" s="29"/>
      <c r="C112" s="30"/>
      <c r="D112" s="31"/>
    </row>
    <row r="113" spans="1:4" x14ac:dyDescent="0.25">
      <c r="A113" s="20" t="s">
        <v>58</v>
      </c>
      <c r="B113" s="21" t="str">
        <f>_xlfn.IFNA(VLOOKUP(A113,[3]OrçamentoSint.!$A$11:$J$1312,2,FALSE),"-")</f>
        <v>ATERRO P/ ACESSO LOCAL SOBRE GALERIAS ESTENDIDAS</v>
      </c>
      <c r="C113" s="22"/>
      <c r="D113" s="23"/>
    </row>
    <row r="114" spans="1:4" ht="4.5" customHeight="1" x14ac:dyDescent="0.25">
      <c r="A114" s="9"/>
      <c r="B114" s="32"/>
      <c r="C114" s="30"/>
      <c r="D114" s="31"/>
    </row>
    <row r="115" spans="1:4" x14ac:dyDescent="0.25">
      <c r="A115" s="20" t="s">
        <v>59</v>
      </c>
      <c r="B115" s="21" t="str">
        <f>_xlfn.IFNA(VLOOKUP(A115,[3]OrçamentoSint.!$A$11:$J$1312,2,FALSE),"-")</f>
        <v>VALA DE DESCARGA DA CASA DE BOMBAS</v>
      </c>
      <c r="C115" s="22"/>
      <c r="D115" s="23"/>
    </row>
    <row r="116" spans="1:4" ht="4.5" customHeight="1" x14ac:dyDescent="0.25">
      <c r="A116" s="9"/>
      <c r="B116" s="29"/>
      <c r="C116" s="30"/>
      <c r="D116" s="31"/>
    </row>
    <row r="117" spans="1:4" x14ac:dyDescent="0.25">
      <c r="A117" s="20" t="s">
        <v>60</v>
      </c>
      <c r="B117" s="21" t="str">
        <f>_xlfn.IFNA(VLOOKUP(A117,[3]OrçamentoSint.!$A$11:$J$1312,2,FALSE),"-")</f>
        <v>VALA DE DESCARGA DA CASA DE BOMBAS</v>
      </c>
      <c r="C117" s="22"/>
      <c r="D117" s="23"/>
    </row>
    <row r="118" spans="1:4" ht="4.5" customHeight="1" x14ac:dyDescent="0.25">
      <c r="A118" s="9"/>
      <c r="B118" s="32"/>
      <c r="C118" s="30"/>
      <c r="D118" s="31"/>
    </row>
    <row r="119" spans="1:4" x14ac:dyDescent="0.25">
      <c r="A119" s="12">
        <v>10</v>
      </c>
      <c r="B119" s="13" t="str">
        <f>_xlfn.IFNA(VLOOKUP(A119,[3]OrçamentoSint.!$A$11:$J$1312,2,FALSE),"-")</f>
        <v>ELEVAÇÃO DA CASA DE COMANDO, GERADORES E DEMAIS SERVIÇOS</v>
      </c>
      <c r="C119" s="14"/>
      <c r="D119" s="15"/>
    </row>
    <row r="120" spans="1:4" ht="4.5" customHeight="1" x14ac:dyDescent="0.25">
      <c r="A120" s="9"/>
      <c r="B120" s="32"/>
      <c r="C120" s="30"/>
      <c r="D120" s="31"/>
    </row>
    <row r="121" spans="1:4" x14ac:dyDescent="0.25">
      <c r="A121" s="12">
        <v>11</v>
      </c>
      <c r="B121" s="13" t="str">
        <f>_xlfn.IFNA(VLOOKUP(A121,[3]OrçamentoSint.!$A$11:$J$1312,2,FALSE),"-")</f>
        <v>PROJETO BÁSICO E EXECUTIVO</v>
      </c>
      <c r="C121" s="14"/>
      <c r="D121" s="15"/>
    </row>
    <row r="122" spans="1:4" ht="4.5" customHeight="1" x14ac:dyDescent="0.25">
      <c r="A122" s="9"/>
      <c r="B122" s="32"/>
      <c r="C122" s="30"/>
      <c r="D122" s="31"/>
    </row>
    <row r="123" spans="1:4" x14ac:dyDescent="0.25">
      <c r="A123" s="12">
        <v>12</v>
      </c>
      <c r="B123" s="13" t="str">
        <f>_xlfn.IFNA(VLOOKUP(A123,[3]OrçamentoSint.!$A$11:$J$1312,2,FALSE),"-")</f>
        <v>EQUIPAMENTOS SOBRESSALENTES</v>
      </c>
      <c r="C123" s="14"/>
      <c r="D123" s="15"/>
    </row>
    <row r="124" spans="1:4" ht="4.5" customHeight="1" x14ac:dyDescent="0.25">
      <c r="A124" s="9"/>
      <c r="B124" s="32"/>
      <c r="C124" s="30"/>
      <c r="D124" s="31"/>
    </row>
    <row r="125" spans="1:4" ht="25.5" customHeight="1" x14ac:dyDescent="0.25">
      <c r="A125" s="201" t="s">
        <v>45</v>
      </c>
      <c r="B125" s="201"/>
      <c r="C125" s="33"/>
      <c r="D125" s="34"/>
    </row>
    <row r="134" spans="1:8" s="38" customFormat="1" x14ac:dyDescent="0.25">
      <c r="A134" s="1"/>
      <c r="B134" s="37"/>
      <c r="C134" s="2"/>
      <c r="D134" s="2"/>
      <c r="E134"/>
      <c r="F134"/>
      <c r="G134"/>
      <c r="H134"/>
    </row>
    <row r="135" spans="1:8" s="38" customFormat="1" x14ac:dyDescent="0.25">
      <c r="A135" s="1"/>
      <c r="B135" s="37"/>
      <c r="C135" s="2"/>
      <c r="D135" s="2"/>
      <c r="E135"/>
      <c r="F135"/>
      <c r="G135"/>
      <c r="H135"/>
    </row>
    <row r="136" spans="1:8" s="38" customFormat="1" x14ac:dyDescent="0.25">
      <c r="A136" s="1"/>
      <c r="B136" s="37"/>
      <c r="C136" s="2"/>
      <c r="D136" s="2"/>
      <c r="E136"/>
      <c r="F136"/>
      <c r="G136"/>
      <c r="H136"/>
    </row>
    <row r="137" spans="1:8" s="38" customFormat="1" x14ac:dyDescent="0.25">
      <c r="A137" s="1"/>
      <c r="B137" s="37"/>
      <c r="C137" s="2"/>
      <c r="D137" s="2"/>
      <c r="E137"/>
      <c r="F137"/>
      <c r="G137"/>
      <c r="H137"/>
    </row>
    <row r="138" spans="1:8" s="38" customFormat="1" x14ac:dyDescent="0.25">
      <c r="A138" s="1"/>
      <c r="B138" s="37"/>
      <c r="C138" s="2"/>
      <c r="D138" s="2"/>
      <c r="E138"/>
      <c r="F138"/>
      <c r="G138"/>
      <c r="H138"/>
    </row>
  </sheetData>
  <mergeCells count="7">
    <mergeCell ref="A125:B125"/>
    <mergeCell ref="A2:D2"/>
    <mergeCell ref="A4:D4"/>
    <mergeCell ref="A6:A7"/>
    <mergeCell ref="B6:B7"/>
    <mergeCell ref="C6:C7"/>
    <mergeCell ref="D6:D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zoomScale="70" zoomScaleNormal="70" workbookViewId="0">
      <selection activeCell="L33" sqref="L33"/>
    </sheetView>
  </sheetViews>
  <sheetFormatPr defaultRowHeight="15" x14ac:dyDescent="0.25"/>
  <cols>
    <col min="1" max="1" width="4.7109375" style="1" customWidth="1"/>
    <col min="2" max="2" width="67" style="37" customWidth="1"/>
    <col min="3" max="3" width="19.42578125" style="143" bestFit="1" customWidth="1"/>
    <col min="4" max="4" width="13.7109375" style="143" customWidth="1"/>
    <col min="5" max="5" width="0.85546875" style="45" customWidth="1"/>
    <col min="6" max="6" width="18.42578125" style="144" bestFit="1" customWidth="1"/>
    <col min="7" max="9" width="17.140625" style="145" bestFit="1" customWidth="1"/>
    <col min="10" max="13" width="17.28515625" style="145" bestFit="1" customWidth="1"/>
    <col min="14" max="14" width="17.140625" style="145" bestFit="1" customWidth="1"/>
    <col min="15" max="15" width="16.85546875" style="145" bestFit="1" customWidth="1"/>
    <col min="16" max="16" width="17.28515625" style="145" bestFit="1" customWidth="1"/>
    <col min="17" max="22" width="18.42578125" style="145" bestFit="1" customWidth="1"/>
    <col min="23" max="23" width="18.42578125" style="146" bestFit="1" customWidth="1"/>
    <col min="24" max="24" width="0.85546875" style="147" customWidth="1"/>
    <col min="25" max="25" width="19.42578125" style="38" bestFit="1" customWidth="1"/>
    <col min="26" max="26" width="9.140625" style="38"/>
    <col min="27" max="27" width="17.85546875" style="41" bestFit="1" customWidth="1"/>
    <col min="28" max="28" width="11.28515625" style="38" bestFit="1" customWidth="1"/>
    <col min="29" max="16384" width="9.140625" style="38"/>
  </cols>
  <sheetData>
    <row r="1" spans="1:28" x14ac:dyDescent="0.25">
      <c r="B1" s="39" t="s">
        <v>46</v>
      </c>
      <c r="C1" s="40" t="s">
        <v>102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8" x14ac:dyDescent="0.25">
      <c r="B2" s="42" t="s">
        <v>47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8" x14ac:dyDescent="0.25">
      <c r="A3" s="216" t="s">
        <v>0</v>
      </c>
      <c r="B3" s="217" t="s">
        <v>1</v>
      </c>
      <c r="C3" s="217" t="s">
        <v>48</v>
      </c>
      <c r="D3" s="218" t="s">
        <v>49</v>
      </c>
      <c r="E3" s="43"/>
      <c r="F3" s="220" t="s">
        <v>50</v>
      </c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44"/>
      <c r="Y3" s="221" t="s">
        <v>51</v>
      </c>
      <c r="AA3" s="41" t="s">
        <v>48</v>
      </c>
    </row>
    <row r="4" spans="1:28" x14ac:dyDescent="0.25">
      <c r="A4" s="216"/>
      <c r="B4" s="217"/>
      <c r="C4" s="217"/>
      <c r="D4" s="219"/>
      <c r="F4" s="46">
        <v>1</v>
      </c>
      <c r="G4" s="47">
        <v>2</v>
      </c>
      <c r="H4" s="47">
        <v>3</v>
      </c>
      <c r="I4" s="47">
        <v>4</v>
      </c>
      <c r="J4" s="47">
        <v>5</v>
      </c>
      <c r="K4" s="47">
        <v>6</v>
      </c>
      <c r="L4" s="47">
        <v>7</v>
      </c>
      <c r="M4" s="47">
        <v>8</v>
      </c>
      <c r="N4" s="47">
        <v>9</v>
      </c>
      <c r="O4" s="47">
        <v>10</v>
      </c>
      <c r="P4" s="47">
        <v>11</v>
      </c>
      <c r="Q4" s="47">
        <v>12</v>
      </c>
      <c r="R4" s="47">
        <v>13</v>
      </c>
      <c r="S4" s="47">
        <v>14</v>
      </c>
      <c r="T4" s="47">
        <v>15</v>
      </c>
      <c r="U4" s="47">
        <v>16</v>
      </c>
      <c r="V4" s="47">
        <v>17</v>
      </c>
      <c r="W4" s="48">
        <v>18</v>
      </c>
      <c r="X4" s="49"/>
      <c r="Y4" s="222"/>
    </row>
    <row r="5" spans="1:28" s="56" customFormat="1" ht="7.5" customHeight="1" x14ac:dyDescent="0.25">
      <c r="A5" s="50"/>
      <c r="B5" s="51"/>
      <c r="C5" s="51"/>
      <c r="D5" s="51"/>
      <c r="E5" s="45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0"/>
      <c r="X5" s="54"/>
      <c r="Y5" s="55"/>
      <c r="AA5" s="57"/>
    </row>
    <row r="6" spans="1:28" s="66" customFormat="1" ht="15" customHeight="1" x14ac:dyDescent="0.25">
      <c r="A6" s="58">
        <v>1</v>
      </c>
      <c r="B6" s="59" t="str">
        <f>_xlfn.IFNA(VLOOKUP(A6,[2]OrçamentoSint.!$A$11:$J$1221,2,FALSE),"-")</f>
        <v>SERVIÇOS PRELIMINARES E ADMINISTRATIVOS</v>
      </c>
      <c r="C6" s="60"/>
      <c r="D6" s="61"/>
      <c r="E6" s="45"/>
      <c r="F6" s="62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4"/>
      <c r="X6" s="65"/>
      <c r="Y6" s="62">
        <f>SUM(F6:W6)</f>
        <v>0</v>
      </c>
      <c r="AA6" s="67">
        <f>C6</f>
        <v>0</v>
      </c>
    </row>
    <row r="7" spans="1:28" s="75" customFormat="1" ht="15" customHeight="1" x14ac:dyDescent="0.25">
      <c r="A7" s="68"/>
      <c r="B7" s="69"/>
      <c r="C7" s="70"/>
      <c r="D7" s="70"/>
      <c r="E7" s="7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3"/>
      <c r="Y7" s="74">
        <f t="shared" ref="Y7:Y70" si="0">SUM(F7:W7)</f>
        <v>0</v>
      </c>
      <c r="AA7" s="67">
        <f t="shared" ref="AA7:AA70" si="1">C7</f>
        <v>0</v>
      </c>
    </row>
    <row r="8" spans="1:28" s="82" customFormat="1" ht="15" customHeight="1" x14ac:dyDescent="0.25">
      <c r="A8" s="76" t="s">
        <v>4</v>
      </c>
      <c r="B8" s="77" t="str">
        <f>_xlfn.IFNA(VLOOKUP(A8,[2]OrçamentoSint.!$A$11:$J$1221,2,FALSE),"-")</f>
        <v>MOBILIZAÇÃO E DESMOBILIZAÇÃO</v>
      </c>
      <c r="C8" s="78"/>
      <c r="D8" s="79"/>
      <c r="E8" s="4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1"/>
      <c r="Y8" s="80">
        <f t="shared" si="0"/>
        <v>0</v>
      </c>
      <c r="AA8" s="67">
        <f t="shared" si="1"/>
        <v>0</v>
      </c>
    </row>
    <row r="9" spans="1:28" s="88" customFormat="1" ht="15" customHeight="1" x14ac:dyDescent="0.25">
      <c r="A9" s="68"/>
      <c r="B9" s="69"/>
      <c r="C9" s="83"/>
      <c r="D9" s="70"/>
      <c r="E9" s="45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6"/>
      <c r="X9" s="87"/>
      <c r="Y9" s="84">
        <f t="shared" si="0"/>
        <v>0</v>
      </c>
      <c r="AA9" s="67">
        <f t="shared" si="1"/>
        <v>0</v>
      </c>
    </row>
    <row r="10" spans="1:28" s="82" customFormat="1" ht="15" customHeight="1" x14ac:dyDescent="0.25">
      <c r="A10" s="76" t="s">
        <v>5</v>
      </c>
      <c r="B10" s="77" t="str">
        <f>_xlfn.IFNA(VLOOKUP(A10,[2]OrçamentoSint.!$A$11:$J$1221,2,FALSE),"-")</f>
        <v>LIMPEZA DO TERRENO</v>
      </c>
      <c r="C10" s="78"/>
      <c r="D10" s="79"/>
      <c r="E10" s="45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0">
        <f t="shared" si="0"/>
        <v>0</v>
      </c>
      <c r="AA10" s="67">
        <f t="shared" si="1"/>
        <v>0</v>
      </c>
    </row>
    <row r="11" spans="1:28" s="88" customFormat="1" ht="15" customHeight="1" x14ac:dyDescent="0.25">
      <c r="A11" s="68"/>
      <c r="B11" s="69"/>
      <c r="C11" s="83"/>
      <c r="D11" s="70"/>
      <c r="E11" s="45"/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6"/>
      <c r="X11" s="87"/>
      <c r="Y11" s="84">
        <f t="shared" si="0"/>
        <v>0</v>
      </c>
      <c r="AA11" s="67">
        <f t="shared" si="1"/>
        <v>0</v>
      </c>
    </row>
    <row r="12" spans="1:28" s="82" customFormat="1" ht="15" customHeight="1" x14ac:dyDescent="0.25">
      <c r="A12" s="76" t="s">
        <v>6</v>
      </c>
      <c r="B12" s="77" t="str">
        <f>_xlfn.IFNA(VLOOKUP(A12,[2]OrçamentoSint.!$A$11:$J$1221,2,FALSE),"-")</f>
        <v>CANTEIRO DE OBRAS</v>
      </c>
      <c r="C12" s="78"/>
      <c r="D12" s="79"/>
      <c r="E12" s="45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80">
        <f t="shared" si="0"/>
        <v>0</v>
      </c>
      <c r="AA12" s="67">
        <f t="shared" si="1"/>
        <v>0</v>
      </c>
    </row>
    <row r="13" spans="1:28" s="88" customFormat="1" ht="15" customHeight="1" x14ac:dyDescent="0.25">
      <c r="A13" s="68"/>
      <c r="B13" s="69"/>
      <c r="C13" s="83"/>
      <c r="D13" s="70"/>
      <c r="E13" s="45"/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6"/>
      <c r="X13" s="87"/>
      <c r="Y13" s="84">
        <f t="shared" si="0"/>
        <v>0</v>
      </c>
      <c r="AA13" s="67">
        <f t="shared" si="1"/>
        <v>0</v>
      </c>
    </row>
    <row r="14" spans="1:28" s="82" customFormat="1" ht="15" customHeight="1" x14ac:dyDescent="0.25">
      <c r="A14" s="76" t="s">
        <v>7</v>
      </c>
      <c r="B14" s="77" t="str">
        <f>_xlfn.IFNA(VLOOKUP(A14,[2]OrçamentoSint.!$A$11:$J$1221,2,FALSE),"-")</f>
        <v>LIMPEZA FINAL DE OBRA</v>
      </c>
      <c r="C14" s="78"/>
      <c r="D14" s="79"/>
      <c r="E14" s="45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1"/>
      <c r="Y14" s="80">
        <f t="shared" si="0"/>
        <v>0</v>
      </c>
      <c r="AA14" s="67">
        <f t="shared" si="1"/>
        <v>0</v>
      </c>
    </row>
    <row r="15" spans="1:28" s="88" customFormat="1" ht="15" customHeight="1" x14ac:dyDescent="0.25">
      <c r="A15" s="68"/>
      <c r="B15" s="69"/>
      <c r="C15" s="83"/>
      <c r="D15" s="70"/>
      <c r="E15" s="45"/>
      <c r="F15" s="8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6"/>
      <c r="X15" s="87"/>
      <c r="Y15" s="84">
        <f t="shared" si="0"/>
        <v>0</v>
      </c>
      <c r="AA15" s="67">
        <f t="shared" si="1"/>
        <v>0</v>
      </c>
    </row>
    <row r="16" spans="1:28" s="82" customFormat="1" ht="15" customHeight="1" x14ac:dyDescent="0.25">
      <c r="A16" s="76" t="s">
        <v>8</v>
      </c>
      <c r="B16" s="77" t="str">
        <f>_xlfn.IFNA(VLOOKUP(A16,[2]OrçamentoSint.!$A$11:$J$1221,2,FALSE),"-")</f>
        <v>ADMINISTRAÇÃO LOCAL</v>
      </c>
      <c r="C16" s="78"/>
      <c r="D16" s="79"/>
      <c r="E16" s="45"/>
      <c r="F16" s="80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1"/>
      <c r="Y16" s="80">
        <f t="shared" si="0"/>
        <v>0</v>
      </c>
      <c r="AA16" s="67">
        <f t="shared" si="1"/>
        <v>0</v>
      </c>
      <c r="AB16" s="90">
        <f>Y16-AA16</f>
        <v>0</v>
      </c>
    </row>
    <row r="17" spans="1:27" s="88" customFormat="1" ht="15" customHeight="1" x14ac:dyDescent="0.25">
      <c r="A17" s="68"/>
      <c r="B17" s="69"/>
      <c r="C17" s="83"/>
      <c r="D17" s="70"/>
      <c r="E17" s="45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7"/>
      <c r="Y17" s="84">
        <f>SUM(F17:W17)</f>
        <v>0</v>
      </c>
      <c r="AA17" s="67">
        <f t="shared" si="1"/>
        <v>0</v>
      </c>
    </row>
    <row r="18" spans="1:27" s="82" customFormat="1" ht="15" customHeight="1" x14ac:dyDescent="0.25">
      <c r="A18" s="76" t="s">
        <v>9</v>
      </c>
      <c r="B18" s="77" t="str">
        <f>_xlfn.IFNA(VLOOKUP(A18,[2]OrçamentoSint.!$A$11:$J$1221,2,FALSE),"-")</f>
        <v>LOCAÇÃO DA OBRA</v>
      </c>
      <c r="C18" s="78"/>
      <c r="D18" s="79"/>
      <c r="E18" s="45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1"/>
      <c r="Y18" s="80">
        <f t="shared" si="0"/>
        <v>0</v>
      </c>
      <c r="AA18" s="67">
        <f t="shared" si="1"/>
        <v>0</v>
      </c>
    </row>
    <row r="19" spans="1:27" s="88" customFormat="1" ht="15" customHeight="1" x14ac:dyDescent="0.25">
      <c r="A19" s="68"/>
      <c r="B19" s="69"/>
      <c r="C19" s="83"/>
      <c r="D19" s="83"/>
      <c r="E19" s="45"/>
      <c r="F19" s="84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6"/>
      <c r="X19" s="87"/>
      <c r="Y19" s="84">
        <f t="shared" si="0"/>
        <v>0</v>
      </c>
      <c r="AA19" s="67">
        <f t="shared" si="1"/>
        <v>0</v>
      </c>
    </row>
    <row r="20" spans="1:27" s="82" customFormat="1" ht="15" customHeight="1" x14ac:dyDescent="0.25">
      <c r="A20" s="58">
        <v>2</v>
      </c>
      <c r="B20" s="59" t="str">
        <f>_xlfn.IFNA(VLOOKUP(A20,[2]OrçamentoSint.!$A$11:$J$1221,2,FALSE),"-")</f>
        <v>INFRAESTRUTURA E MOVIMENTAÇÃO DE TERRA</v>
      </c>
      <c r="C20" s="60"/>
      <c r="D20" s="61"/>
      <c r="E20" s="45"/>
      <c r="F20" s="91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4"/>
      <c r="Y20" s="62">
        <f>SUM(F20:W20)</f>
        <v>0</v>
      </c>
      <c r="AA20" s="67">
        <f t="shared" si="1"/>
        <v>0</v>
      </c>
    </row>
    <row r="21" spans="1:27" s="75" customFormat="1" ht="15" customHeight="1" x14ac:dyDescent="0.25">
      <c r="A21" s="68"/>
      <c r="B21" s="69"/>
      <c r="C21" s="70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3"/>
      <c r="Y21" s="74">
        <f t="shared" si="0"/>
        <v>0</v>
      </c>
      <c r="AA21" s="67">
        <f t="shared" si="1"/>
        <v>0</v>
      </c>
    </row>
    <row r="22" spans="1:27" s="82" customFormat="1" ht="15" customHeight="1" x14ac:dyDescent="0.25">
      <c r="A22" s="76" t="s">
        <v>10</v>
      </c>
      <c r="B22" s="77" t="str">
        <f>_xlfn.IFNA(VLOOKUP(A22,[2]OrçamentoSint.!$A$11:$J$1221,2,FALSE),"-")</f>
        <v>DESVIO VALA DE DRENAGEM</v>
      </c>
      <c r="C22" s="78"/>
      <c r="D22" s="79"/>
      <c r="E22" s="45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1"/>
      <c r="Y22" s="80">
        <f t="shared" si="0"/>
        <v>0</v>
      </c>
      <c r="AA22" s="67">
        <f t="shared" si="1"/>
        <v>0</v>
      </c>
    </row>
    <row r="23" spans="1:27" s="88" customFormat="1" ht="15" customHeight="1" x14ac:dyDescent="0.25">
      <c r="A23" s="68"/>
      <c r="B23" s="69"/>
      <c r="C23" s="70"/>
      <c r="D23" s="70"/>
      <c r="E23" s="45"/>
      <c r="F23" s="8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  <c r="X23" s="87"/>
      <c r="Y23" s="84">
        <f t="shared" si="0"/>
        <v>0</v>
      </c>
      <c r="AA23" s="67">
        <f t="shared" si="1"/>
        <v>0</v>
      </c>
    </row>
    <row r="24" spans="1:27" s="82" customFormat="1" ht="15" customHeight="1" x14ac:dyDescent="0.25">
      <c r="A24" s="76" t="s">
        <v>11</v>
      </c>
      <c r="B24" s="77" t="str">
        <f>_xlfn.IFNA(VLOOKUP(A24,[2]OrçamentoSint.!$A$11:$J$1221,2,FALSE),"-")</f>
        <v>ENSECADEIRAS</v>
      </c>
      <c r="C24" s="78"/>
      <c r="D24" s="79"/>
      <c r="E24" s="45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1"/>
      <c r="Y24" s="80">
        <f t="shared" si="0"/>
        <v>0</v>
      </c>
      <c r="AA24" s="67">
        <f t="shared" si="1"/>
        <v>0</v>
      </c>
    </row>
    <row r="25" spans="1:27" s="88" customFormat="1" ht="15" customHeight="1" x14ac:dyDescent="0.25">
      <c r="A25" s="68"/>
      <c r="B25" s="69"/>
      <c r="C25" s="70"/>
      <c r="D25" s="70"/>
      <c r="E25" s="45"/>
      <c r="F25" s="84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6"/>
      <c r="X25" s="87"/>
      <c r="Y25" s="84">
        <f t="shared" si="0"/>
        <v>0</v>
      </c>
      <c r="AA25" s="67">
        <f t="shared" si="1"/>
        <v>0</v>
      </c>
    </row>
    <row r="26" spans="1:27" s="82" customFormat="1" ht="15" customHeight="1" x14ac:dyDescent="0.25">
      <c r="A26" s="76" t="s">
        <v>12</v>
      </c>
      <c r="B26" s="77" t="str">
        <f>_xlfn.IFNA(VLOOKUP(A26,[2]OrçamentoSint.!$A$11:$J$1221,2,FALSE),"-")</f>
        <v xml:space="preserve">TERRAPLANAGEM </v>
      </c>
      <c r="C26" s="78"/>
      <c r="D26" s="79"/>
      <c r="E26" s="45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1"/>
      <c r="Y26" s="80">
        <f t="shared" si="0"/>
        <v>0</v>
      </c>
      <c r="AA26" s="67">
        <f t="shared" si="1"/>
        <v>0</v>
      </c>
    </row>
    <row r="27" spans="1:27" s="88" customFormat="1" ht="15" customHeight="1" x14ac:dyDescent="0.25">
      <c r="A27" s="68"/>
      <c r="B27" s="69"/>
      <c r="C27" s="70"/>
      <c r="D27" s="70"/>
      <c r="E27" s="45"/>
      <c r="F27" s="84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6"/>
      <c r="X27" s="87"/>
      <c r="Y27" s="84">
        <f t="shared" si="0"/>
        <v>0</v>
      </c>
      <c r="AA27" s="67">
        <f t="shared" si="1"/>
        <v>0</v>
      </c>
    </row>
    <row r="28" spans="1:27" s="82" customFormat="1" ht="15" customHeight="1" x14ac:dyDescent="0.25">
      <c r="A28" s="76" t="s">
        <v>13</v>
      </c>
      <c r="B28" s="77" t="str">
        <f>_xlfn.IFNA(VLOOKUP(A28,[2]OrçamentoSint.!$A$11:$J$1221,2,FALSE),"-")</f>
        <v>MURO DE GABIÃO</v>
      </c>
      <c r="C28" s="78"/>
      <c r="D28" s="79"/>
      <c r="E28" s="45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1"/>
      <c r="Y28" s="80">
        <f t="shared" si="0"/>
        <v>0</v>
      </c>
      <c r="AA28" s="67">
        <f t="shared" si="1"/>
        <v>0</v>
      </c>
    </row>
    <row r="29" spans="1:27" s="88" customFormat="1" ht="15" customHeight="1" x14ac:dyDescent="0.25">
      <c r="A29" s="68"/>
      <c r="B29" s="69"/>
      <c r="C29" s="70"/>
      <c r="D29" s="70"/>
      <c r="E29" s="45"/>
      <c r="F29" s="84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6"/>
      <c r="X29" s="87"/>
      <c r="Y29" s="84">
        <f t="shared" si="0"/>
        <v>0</v>
      </c>
      <c r="AA29" s="67">
        <f t="shared" si="1"/>
        <v>0</v>
      </c>
    </row>
    <row r="30" spans="1:27" s="82" customFormat="1" ht="15" customHeight="1" x14ac:dyDescent="0.25">
      <c r="A30" s="76" t="s">
        <v>14</v>
      </c>
      <c r="B30" s="77" t="str">
        <f>_xlfn.IFNA(VLOOKUP(A30,[2]OrçamentoSint.!$A$11:$J$1221,2,FALSE),"-")</f>
        <v>FUNDAÇÕES</v>
      </c>
      <c r="C30" s="78"/>
      <c r="D30" s="79"/>
      <c r="E30" s="45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1"/>
      <c r="Y30" s="80">
        <f t="shared" si="0"/>
        <v>0</v>
      </c>
      <c r="AA30" s="67">
        <f t="shared" si="1"/>
        <v>0</v>
      </c>
    </row>
    <row r="31" spans="1:27" s="88" customFormat="1" ht="15" customHeight="1" x14ac:dyDescent="0.25">
      <c r="A31" s="68"/>
      <c r="B31" s="69"/>
      <c r="C31" s="70"/>
      <c r="D31" s="70"/>
      <c r="E31" s="45"/>
      <c r="F31" s="84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6"/>
      <c r="X31" s="87"/>
      <c r="Y31" s="84">
        <f t="shared" si="0"/>
        <v>0</v>
      </c>
      <c r="AA31" s="67">
        <f t="shared" si="1"/>
        <v>0</v>
      </c>
    </row>
    <row r="32" spans="1:27" s="82" customFormat="1" ht="15" customHeight="1" x14ac:dyDescent="0.25">
      <c r="A32" s="58">
        <v>3</v>
      </c>
      <c r="B32" s="59" t="str">
        <f>_xlfn.IFNA(VLOOKUP(A32,[2]OrçamentoSint.!$A$11:$J$1221,2,FALSE),"-")</f>
        <v>ESTRUTURA E OUTROS SERVIÇOS</v>
      </c>
      <c r="C32" s="60"/>
      <c r="D32" s="61"/>
      <c r="E32" s="45"/>
      <c r="F32" s="9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4"/>
      <c r="Y32" s="62">
        <f>SUM(F32:W32)</f>
        <v>0</v>
      </c>
      <c r="AA32" s="67">
        <f t="shared" si="1"/>
        <v>0</v>
      </c>
    </row>
    <row r="33" spans="1:27" s="75" customFormat="1" ht="15" customHeight="1" x14ac:dyDescent="0.25">
      <c r="A33" s="68"/>
      <c r="B33" s="69"/>
      <c r="C33" s="70"/>
      <c r="D33" s="70"/>
      <c r="E33" s="71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95"/>
      <c r="Y33" s="74">
        <f t="shared" si="0"/>
        <v>0</v>
      </c>
      <c r="AA33" s="67">
        <f t="shared" si="1"/>
        <v>0</v>
      </c>
    </row>
    <row r="34" spans="1:27" s="82" customFormat="1" ht="15" customHeight="1" x14ac:dyDescent="0.25">
      <c r="A34" s="76" t="s">
        <v>15</v>
      </c>
      <c r="B34" s="77" t="str">
        <f>_xlfn.IFNA(VLOOKUP(A34,[2]OrçamentoSint.!$A$11:$J$1221,2,FALSE),"-")</f>
        <v>CONCRETO ARMADO</v>
      </c>
      <c r="C34" s="78"/>
      <c r="D34" s="79"/>
      <c r="E34" s="45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1"/>
      <c r="Y34" s="80">
        <f t="shared" si="0"/>
        <v>0</v>
      </c>
      <c r="AA34" s="67">
        <f t="shared" si="1"/>
        <v>0</v>
      </c>
    </row>
    <row r="35" spans="1:27" s="88" customFormat="1" ht="15" customHeight="1" x14ac:dyDescent="0.25">
      <c r="A35" s="68"/>
      <c r="B35" s="69"/>
      <c r="C35" s="70"/>
      <c r="D35" s="70"/>
      <c r="E35" s="45"/>
      <c r="F35" s="84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6"/>
      <c r="X35" s="87"/>
      <c r="Y35" s="84">
        <f t="shared" si="0"/>
        <v>0</v>
      </c>
      <c r="AA35" s="67">
        <f t="shared" si="1"/>
        <v>0</v>
      </c>
    </row>
    <row r="36" spans="1:27" s="82" customFormat="1" ht="15" customHeight="1" x14ac:dyDescent="0.25">
      <c r="A36" s="76" t="s">
        <v>16</v>
      </c>
      <c r="B36" s="77" t="str">
        <f>_xlfn.IFNA(VLOOKUP(A36,[2]OrçamentoSint.!$A$11:$J$1221,2,FALSE),"-")</f>
        <v>ALVENARIAS E COMPLEMENTOS</v>
      </c>
      <c r="C36" s="78"/>
      <c r="D36" s="79"/>
      <c r="E36" s="45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1"/>
      <c r="Y36" s="80">
        <f t="shared" si="0"/>
        <v>0</v>
      </c>
      <c r="AA36" s="67">
        <f t="shared" si="1"/>
        <v>0</v>
      </c>
    </row>
    <row r="37" spans="1:27" s="88" customFormat="1" ht="15" customHeight="1" x14ac:dyDescent="0.25">
      <c r="A37" s="68"/>
      <c r="B37" s="69"/>
      <c r="C37" s="70"/>
      <c r="D37" s="70"/>
      <c r="E37" s="45"/>
      <c r="F37" s="84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6"/>
      <c r="X37" s="87"/>
      <c r="Y37" s="84">
        <f t="shared" si="0"/>
        <v>0</v>
      </c>
      <c r="AA37" s="67">
        <f t="shared" si="1"/>
        <v>0</v>
      </c>
    </row>
    <row r="38" spans="1:27" s="82" customFormat="1" ht="15" customHeight="1" x14ac:dyDescent="0.25">
      <c r="A38" s="76" t="s">
        <v>17</v>
      </c>
      <c r="B38" s="77" t="str">
        <f>_xlfn.IFNA(VLOOKUP(A38,[2]OrçamentoSint.!$A$11:$J$1221,2,FALSE),"-")</f>
        <v>REVESTIMENTOS E PINTURAS</v>
      </c>
      <c r="C38" s="78"/>
      <c r="D38" s="79"/>
      <c r="E38" s="45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1"/>
      <c r="Y38" s="80">
        <f t="shared" si="0"/>
        <v>0</v>
      </c>
      <c r="AA38" s="67">
        <f t="shared" si="1"/>
        <v>0</v>
      </c>
    </row>
    <row r="39" spans="1:27" s="88" customFormat="1" ht="15" customHeight="1" x14ac:dyDescent="0.25">
      <c r="A39" s="68"/>
      <c r="B39" s="69"/>
      <c r="C39" s="70"/>
      <c r="D39" s="70"/>
      <c r="E39" s="45"/>
      <c r="F39" s="84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6"/>
      <c r="X39" s="87"/>
      <c r="Y39" s="84">
        <f t="shared" si="0"/>
        <v>0</v>
      </c>
      <c r="AA39" s="67">
        <f t="shared" si="1"/>
        <v>0</v>
      </c>
    </row>
    <row r="40" spans="1:27" s="82" customFormat="1" ht="15" customHeight="1" x14ac:dyDescent="0.25">
      <c r="A40" s="76" t="s">
        <v>18</v>
      </c>
      <c r="B40" s="77" t="str">
        <f>_xlfn.IFNA(VLOOKUP(A40,[2]OrçamentoSint.!$A$11:$J$1221,2,FALSE),"-")</f>
        <v>ESQUADRIAS</v>
      </c>
      <c r="C40" s="78"/>
      <c r="D40" s="79"/>
      <c r="E40" s="45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80">
        <f t="shared" si="0"/>
        <v>0</v>
      </c>
      <c r="AA40" s="67">
        <f t="shared" si="1"/>
        <v>0</v>
      </c>
    </row>
    <row r="41" spans="1:27" s="88" customFormat="1" ht="15" customHeight="1" x14ac:dyDescent="0.25">
      <c r="A41" s="68"/>
      <c r="B41" s="69"/>
      <c r="C41" s="70"/>
      <c r="D41" s="70"/>
      <c r="E41" s="45"/>
      <c r="F41" s="84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6"/>
      <c r="X41" s="87"/>
      <c r="Y41" s="84">
        <f t="shared" si="0"/>
        <v>0</v>
      </c>
      <c r="AA41" s="67">
        <f t="shared" si="1"/>
        <v>0</v>
      </c>
    </row>
    <row r="42" spans="1:27" s="82" customFormat="1" ht="15" customHeight="1" x14ac:dyDescent="0.25">
      <c r="A42" s="76" t="s">
        <v>19</v>
      </c>
      <c r="B42" s="77" t="str">
        <f>_xlfn.IFNA(VLOOKUP(A42,[2]OrçamentoSint.!$A$11:$J$1221,2,FALSE),"-")</f>
        <v>PAVIMENTAÇÕES</v>
      </c>
      <c r="C42" s="78"/>
      <c r="D42" s="79"/>
      <c r="E42" s="45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0">
        <f t="shared" si="0"/>
        <v>0</v>
      </c>
      <c r="AA42" s="67">
        <f t="shared" si="1"/>
        <v>0</v>
      </c>
    </row>
    <row r="43" spans="1:27" s="88" customFormat="1" ht="15" customHeight="1" x14ac:dyDescent="0.25">
      <c r="A43" s="68"/>
      <c r="B43" s="69"/>
      <c r="C43" s="70"/>
      <c r="D43" s="70"/>
      <c r="E43" s="45"/>
      <c r="F43" s="84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6"/>
      <c r="X43" s="87"/>
      <c r="Y43" s="84">
        <f t="shared" si="0"/>
        <v>0</v>
      </c>
      <c r="AA43" s="67">
        <f t="shared" si="1"/>
        <v>0</v>
      </c>
    </row>
    <row r="44" spans="1:27" s="82" customFormat="1" ht="15" customHeight="1" x14ac:dyDescent="0.25">
      <c r="A44" s="76" t="s">
        <v>20</v>
      </c>
      <c r="B44" s="77" t="str">
        <f>_xlfn.IFNA(VLOOKUP(A44,[2]OrçamentoSint.!$A$11:$J$1221,2,FALSE),"-")</f>
        <v>COBERTURAS</v>
      </c>
      <c r="C44" s="78"/>
      <c r="D44" s="79"/>
      <c r="E44" s="45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1"/>
      <c r="Y44" s="80">
        <f t="shared" si="0"/>
        <v>0</v>
      </c>
      <c r="AA44" s="67">
        <f t="shared" si="1"/>
        <v>0</v>
      </c>
    </row>
    <row r="45" spans="1:27" s="88" customFormat="1" ht="15" customHeight="1" x14ac:dyDescent="0.25">
      <c r="A45" s="68"/>
      <c r="B45" s="69"/>
      <c r="C45" s="70"/>
      <c r="D45" s="70"/>
      <c r="E45" s="45"/>
      <c r="F45" s="84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6"/>
      <c r="X45" s="87"/>
      <c r="Y45" s="84">
        <f t="shared" si="0"/>
        <v>0</v>
      </c>
      <c r="AA45" s="67">
        <f t="shared" si="1"/>
        <v>0</v>
      </c>
    </row>
    <row r="46" spans="1:27" s="82" customFormat="1" ht="15" customHeight="1" x14ac:dyDescent="0.25">
      <c r="A46" s="76" t="s">
        <v>21</v>
      </c>
      <c r="B46" s="77" t="str">
        <f>_xlfn.IFNA(VLOOKUP(A46,[2]OrçamentoSint.!$A$11:$J$1221,2,FALSE),"-")</f>
        <v>CERCAMENTO E PORTÕES</v>
      </c>
      <c r="C46" s="78"/>
      <c r="D46" s="79"/>
      <c r="E46" s="45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1"/>
      <c r="Y46" s="80">
        <f t="shared" si="0"/>
        <v>0</v>
      </c>
      <c r="AA46" s="67">
        <f t="shared" si="1"/>
        <v>0</v>
      </c>
    </row>
    <row r="47" spans="1:27" s="88" customFormat="1" ht="15" customHeight="1" x14ac:dyDescent="0.25">
      <c r="A47" s="68"/>
      <c r="B47" s="69"/>
      <c r="C47" s="70"/>
      <c r="D47" s="70"/>
      <c r="E47" s="45"/>
      <c r="F47" s="84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6"/>
      <c r="X47" s="87"/>
      <c r="Y47" s="84">
        <f t="shared" si="0"/>
        <v>0</v>
      </c>
      <c r="AA47" s="67">
        <f t="shared" si="1"/>
        <v>0</v>
      </c>
    </row>
    <row r="48" spans="1:27" s="82" customFormat="1" ht="15" customHeight="1" x14ac:dyDescent="0.25">
      <c r="A48" s="76" t="s">
        <v>22</v>
      </c>
      <c r="B48" s="77" t="str">
        <f>_xlfn.IFNA(VLOOKUP(A48,[2]OrçamentoSint.!$A$11:$J$1221,2,FALSE),"-")</f>
        <v>ESTRUTURAS METÁLICAS E OUTROS</v>
      </c>
      <c r="C48" s="78"/>
      <c r="D48" s="79"/>
      <c r="E48" s="45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1"/>
      <c r="Y48" s="80">
        <f t="shared" si="0"/>
        <v>0</v>
      </c>
      <c r="AA48" s="67">
        <f t="shared" si="1"/>
        <v>0</v>
      </c>
    </row>
    <row r="49" spans="1:27" s="88" customFormat="1" ht="15" customHeight="1" x14ac:dyDescent="0.25">
      <c r="A49" s="68"/>
      <c r="B49" s="69"/>
      <c r="C49" s="70"/>
      <c r="D49" s="70"/>
      <c r="E49" s="45"/>
      <c r="F49" s="84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6"/>
      <c r="X49" s="87"/>
      <c r="Y49" s="84">
        <f t="shared" si="0"/>
        <v>0</v>
      </c>
      <c r="AA49" s="67">
        <f t="shared" si="1"/>
        <v>0</v>
      </c>
    </row>
    <row r="50" spans="1:27" s="82" customFormat="1" ht="15" customHeight="1" x14ac:dyDescent="0.25">
      <c r="A50" s="96">
        <v>4</v>
      </c>
      <c r="B50" s="97" t="str">
        <f>_xlfn.IFNA(VLOOKUP(A50,[2]OrçamentoSint.!$A$11:$J$1221,2,FALSE),"-")</f>
        <v>INSTALAÇÕES HIDROSSANITÁRIAS</v>
      </c>
      <c r="C50" s="98"/>
      <c r="D50" s="61"/>
      <c r="E50" s="45"/>
      <c r="F50" s="9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4"/>
      <c r="Y50" s="62">
        <f>SUM(F50:W50)</f>
        <v>0</v>
      </c>
      <c r="AA50" s="67">
        <f t="shared" si="1"/>
        <v>0</v>
      </c>
    </row>
    <row r="51" spans="1:27" s="102" customFormat="1" ht="15" customHeight="1" x14ac:dyDescent="0.25">
      <c r="A51" s="99"/>
      <c r="B51" s="100"/>
      <c r="C51" s="101"/>
      <c r="D51" s="70"/>
      <c r="E51" s="71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95"/>
      <c r="Y51" s="74">
        <f t="shared" si="0"/>
        <v>0</v>
      </c>
      <c r="AA51" s="67">
        <f t="shared" si="1"/>
        <v>0</v>
      </c>
    </row>
    <row r="52" spans="1:27" s="82" customFormat="1" ht="15" customHeight="1" x14ac:dyDescent="0.25">
      <c r="A52" s="76" t="s">
        <v>23</v>
      </c>
      <c r="B52" s="77" t="str">
        <f>_xlfn.IFNA(VLOOKUP(A52,[2]OrçamentoSint.!$A$11:$J$1221,2,FALSE),"-")</f>
        <v>REDE DE ÁGUA FRIA</v>
      </c>
      <c r="C52" s="78"/>
      <c r="D52" s="79"/>
      <c r="E52" s="45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1"/>
      <c r="Y52" s="80">
        <f t="shared" si="0"/>
        <v>0</v>
      </c>
      <c r="AA52" s="67">
        <f t="shared" si="1"/>
        <v>0</v>
      </c>
    </row>
    <row r="53" spans="1:27" s="107" customFormat="1" ht="15" customHeight="1" x14ac:dyDescent="0.25">
      <c r="A53" s="99"/>
      <c r="B53" s="100"/>
      <c r="C53" s="101"/>
      <c r="D53" s="70"/>
      <c r="E53" s="45"/>
      <c r="F53" s="103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5"/>
      <c r="X53" s="106"/>
      <c r="Y53" s="84">
        <f t="shared" si="0"/>
        <v>0</v>
      </c>
      <c r="AA53" s="67">
        <f t="shared" si="1"/>
        <v>0</v>
      </c>
    </row>
    <row r="54" spans="1:27" s="82" customFormat="1" ht="15" customHeight="1" x14ac:dyDescent="0.25">
      <c r="A54" s="76" t="s">
        <v>24</v>
      </c>
      <c r="B54" s="77" t="str">
        <f>_xlfn.IFNA(VLOOKUP(A54,[2]OrçamentoSint.!$A$11:$J$1221,2,FALSE),"-")</f>
        <v>REDE DE ESGOTO</v>
      </c>
      <c r="C54" s="78"/>
      <c r="D54" s="79"/>
      <c r="E54" s="45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1"/>
      <c r="Y54" s="80">
        <f t="shared" si="0"/>
        <v>0</v>
      </c>
      <c r="AA54" s="67">
        <f t="shared" si="1"/>
        <v>0</v>
      </c>
    </row>
    <row r="55" spans="1:27" s="107" customFormat="1" ht="15" customHeight="1" x14ac:dyDescent="0.25">
      <c r="A55" s="99"/>
      <c r="B55" s="100"/>
      <c r="C55" s="101"/>
      <c r="D55" s="70"/>
      <c r="E55" s="45"/>
      <c r="F55" s="103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/>
      <c r="Y55" s="84">
        <f t="shared" si="0"/>
        <v>0</v>
      </c>
      <c r="AA55" s="67">
        <f t="shared" si="1"/>
        <v>0</v>
      </c>
    </row>
    <row r="56" spans="1:27" s="82" customFormat="1" ht="15" customHeight="1" x14ac:dyDescent="0.25">
      <c r="A56" s="58">
        <v>5</v>
      </c>
      <c r="B56" s="59" t="str">
        <f>_xlfn.IFNA(VLOOKUP(A56,[2]OrçamentoSint.!$A$11:$J$1221,2,FALSE),"-")</f>
        <v>INSTALAÇÕES HIDROMECÂNICAS</v>
      </c>
      <c r="C56" s="60"/>
      <c r="D56" s="61"/>
      <c r="E56" s="45"/>
      <c r="F56" s="91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4"/>
      <c r="Y56" s="62">
        <f>SUM(F56:W56)</f>
        <v>0</v>
      </c>
      <c r="AA56" s="67">
        <f t="shared" si="1"/>
        <v>0</v>
      </c>
    </row>
    <row r="57" spans="1:27" s="102" customFormat="1" ht="15" customHeight="1" x14ac:dyDescent="0.25">
      <c r="A57" s="99"/>
      <c r="B57" s="100"/>
      <c r="C57" s="101"/>
      <c r="D57" s="70"/>
      <c r="E57" s="71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95"/>
      <c r="Y57" s="74">
        <f t="shared" si="0"/>
        <v>0</v>
      </c>
      <c r="AA57" s="67">
        <f t="shared" si="1"/>
        <v>0</v>
      </c>
    </row>
    <row r="58" spans="1:27" s="82" customFormat="1" ht="22.5" x14ac:dyDescent="0.25">
      <c r="A58" s="76" t="s">
        <v>25</v>
      </c>
      <c r="B58" s="77" t="str">
        <f>_xlfn.IFNA(VLOOKUP(A58,[2]OrçamentoSint.!$A$11:$J$1221,2,FALSE),"-")</f>
        <v>CONJUNTOS MOTO-BOMBA - Q= 2,5 M³/S, TUBULÃO AÇO INOX, TUBULÃO HORIZONTAL E VÁLVULA GUILHOTINA</v>
      </c>
      <c r="C58" s="78"/>
      <c r="D58" s="79"/>
      <c r="E58" s="45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1"/>
      <c r="Y58" s="80">
        <f t="shared" si="0"/>
        <v>0</v>
      </c>
      <c r="AA58" s="67">
        <f t="shared" si="1"/>
        <v>0</v>
      </c>
    </row>
    <row r="59" spans="1:27" s="107" customFormat="1" ht="15" customHeight="1" x14ac:dyDescent="0.25">
      <c r="A59" s="99"/>
      <c r="B59" s="100"/>
      <c r="C59" s="101"/>
      <c r="D59" s="70"/>
      <c r="E59" s="45"/>
      <c r="F59" s="103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5"/>
      <c r="X59" s="106"/>
      <c r="Y59" s="84">
        <f t="shared" si="0"/>
        <v>0</v>
      </c>
      <c r="AA59" s="67">
        <f t="shared" si="1"/>
        <v>0</v>
      </c>
    </row>
    <row r="60" spans="1:27" s="82" customFormat="1" ht="22.5" x14ac:dyDescent="0.25">
      <c r="A60" s="76" t="s">
        <v>26</v>
      </c>
      <c r="B60" s="77" t="str">
        <f>_xlfn.IFNA(VLOOKUP(A60,[2]OrçamentoSint.!$A$11:$J$1221,2,FALSE),"-")</f>
        <v>SISTEMA DE IÇAMENTO PONTE ROLANTE, COMPORTAS FLAP AÇO INOX, STOP LOG, CARRINHOS PLATAFORMAS, ANDAIME PLATAFORMA, E MARCAÇÃO ALTIMÉTRICA</v>
      </c>
      <c r="C60" s="78"/>
      <c r="D60" s="79"/>
      <c r="E60" s="45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1"/>
      <c r="Y60" s="80">
        <f t="shared" si="0"/>
        <v>0</v>
      </c>
      <c r="AA60" s="67">
        <f t="shared" si="1"/>
        <v>0</v>
      </c>
    </row>
    <row r="61" spans="1:27" s="107" customFormat="1" ht="15" customHeight="1" x14ac:dyDescent="0.25">
      <c r="A61" s="99"/>
      <c r="B61" s="100"/>
      <c r="C61" s="101"/>
      <c r="D61" s="70"/>
      <c r="E61" s="45"/>
      <c r="F61" s="103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5"/>
      <c r="X61" s="106"/>
      <c r="Y61" s="84">
        <f t="shared" si="0"/>
        <v>0</v>
      </c>
      <c r="AA61" s="67">
        <f t="shared" si="1"/>
        <v>0</v>
      </c>
    </row>
    <row r="62" spans="1:27" s="82" customFormat="1" ht="22.5" x14ac:dyDescent="0.25">
      <c r="A62" s="76" t="s">
        <v>27</v>
      </c>
      <c r="B62" s="77" t="str">
        <f>_xlfn.IFNA(VLOOKUP(A62,[2]OrçamentoSint.!$A$11:$J$1221,2,FALSE),"-")</f>
        <v>GRADEAMENTO AÇO INOX GROSSEIRO AFAST. 100MM, GRADEAMENTO AÇO INOX FINO AFASTAMENTO 40MM MECANIZADO, BARREIRA DE CONTENÇÃO FLUTUANTE</v>
      </c>
      <c r="C62" s="78"/>
      <c r="D62" s="79"/>
      <c r="E62" s="45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1"/>
      <c r="Y62" s="80">
        <f t="shared" si="0"/>
        <v>0</v>
      </c>
      <c r="AA62" s="67">
        <f t="shared" si="1"/>
        <v>0</v>
      </c>
    </row>
    <row r="63" spans="1:27" s="107" customFormat="1" ht="15" customHeight="1" x14ac:dyDescent="0.25">
      <c r="A63" s="99"/>
      <c r="B63" s="100" t="str">
        <f>_xlfn.IFNA(VLOOKUP(A63,[2]OrçamentoSint.!$A$11:$J$1221,2,FALSE),"-")</f>
        <v>-</v>
      </c>
      <c r="C63" s="101"/>
      <c r="D63" s="70"/>
      <c r="E63" s="45"/>
      <c r="F63" s="103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5"/>
      <c r="X63" s="106"/>
      <c r="Y63" s="84">
        <f t="shared" si="0"/>
        <v>0</v>
      </c>
      <c r="AA63" s="67">
        <f t="shared" si="1"/>
        <v>0</v>
      </c>
    </row>
    <row r="64" spans="1:27" s="82" customFormat="1" ht="15" customHeight="1" x14ac:dyDescent="0.25">
      <c r="A64" s="58">
        <v>6</v>
      </c>
      <c r="B64" s="59" t="str">
        <f>_xlfn.IFNA(VLOOKUP(A64,[2]OrçamentoSint.!$A$11:$J$1221,2,FALSE),"-")</f>
        <v>INSTALAÇÕES ELÉTRICAS</v>
      </c>
      <c r="C64" s="60"/>
      <c r="D64" s="61"/>
      <c r="E64" s="45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60"/>
      <c r="X64" s="94"/>
      <c r="Y64" s="62">
        <f>SUM(F64:W64)</f>
        <v>0</v>
      </c>
      <c r="AA64" s="67">
        <f t="shared" si="1"/>
        <v>0</v>
      </c>
    </row>
    <row r="65" spans="1:27" s="66" customFormat="1" ht="15" customHeight="1" x14ac:dyDescent="0.25">
      <c r="A65" s="108"/>
      <c r="B65" s="109"/>
      <c r="C65" s="110"/>
      <c r="D65" s="70"/>
      <c r="E65" s="71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111"/>
      <c r="Y65" s="74">
        <f t="shared" si="0"/>
        <v>0</v>
      </c>
      <c r="AA65" s="67">
        <f t="shared" si="1"/>
        <v>0</v>
      </c>
    </row>
    <row r="66" spans="1:27" s="82" customFormat="1" ht="15" customHeight="1" x14ac:dyDescent="0.25">
      <c r="A66" s="76" t="s">
        <v>28</v>
      </c>
      <c r="B66" s="77" t="str">
        <f>_xlfn.IFNA(VLOOKUP(A66,[2]OrçamentoSint.!$A$11:$J$1221,2,FALSE),"-")</f>
        <v>ILUMINAÇÃO, TOMADAS E REFRIGERAÇÃO</v>
      </c>
      <c r="C66" s="78"/>
      <c r="D66" s="79"/>
      <c r="E66" s="45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112"/>
      <c r="Y66" s="80">
        <f t="shared" si="0"/>
        <v>0</v>
      </c>
      <c r="AA66" s="67">
        <f t="shared" si="1"/>
        <v>0</v>
      </c>
    </row>
    <row r="67" spans="1:27" s="82" customFormat="1" ht="15" customHeight="1" x14ac:dyDescent="0.25">
      <c r="A67" s="108"/>
      <c r="B67" s="109"/>
      <c r="C67" s="110"/>
      <c r="D67" s="70"/>
      <c r="E67" s="45"/>
      <c r="F67" s="103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5"/>
      <c r="X67" s="112"/>
      <c r="Y67" s="84">
        <f t="shared" si="0"/>
        <v>0</v>
      </c>
      <c r="AA67" s="67">
        <f t="shared" si="1"/>
        <v>0</v>
      </c>
    </row>
    <row r="68" spans="1:27" s="82" customFormat="1" ht="21.75" customHeight="1" x14ac:dyDescent="0.25">
      <c r="A68" s="76" t="s">
        <v>29</v>
      </c>
      <c r="B68" s="77" t="str">
        <f>_xlfn.IFNA(VLOOKUP(A68,[2]OrçamentoSint.!$A$11:$J$1221,2,FALSE),"-")</f>
        <v>CIRCUITO DE FORÇA, INCLUINDO QGBT, CCM COM INVERSOR, QTA QDG, GERADORES (COBERTURA, PISO, TANQUE E BACIA DE CONTENÇÃO) E CORRELATOS</v>
      </c>
      <c r="C68" s="78"/>
      <c r="D68" s="79"/>
      <c r="E68" s="45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1">
        <f>$C$68*X69</f>
        <v>0</v>
      </c>
      <c r="Y68" s="80">
        <f t="shared" si="0"/>
        <v>0</v>
      </c>
      <c r="AA68" s="67">
        <f t="shared" si="1"/>
        <v>0</v>
      </c>
    </row>
    <row r="69" spans="1:27" s="82" customFormat="1" ht="15" customHeight="1" x14ac:dyDescent="0.25">
      <c r="A69" s="108"/>
      <c r="B69" s="109"/>
      <c r="C69" s="110"/>
      <c r="D69" s="70"/>
      <c r="E69" s="45"/>
      <c r="F69" s="103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5"/>
      <c r="X69" s="112"/>
      <c r="Y69" s="84">
        <f t="shared" si="0"/>
        <v>0</v>
      </c>
      <c r="AA69" s="67">
        <f t="shared" si="1"/>
        <v>0</v>
      </c>
    </row>
    <row r="70" spans="1:27" s="82" customFormat="1" ht="28.5" customHeight="1" x14ac:dyDescent="0.25">
      <c r="A70" s="76" t="s">
        <v>30</v>
      </c>
      <c r="B70" s="77" t="str">
        <f>_xlfn.IFNA(VLOOKUP(A70,[2]OrçamentoSint.!$A$11:$J$1221,2,FALSE),"-")</f>
        <v>COMANDO, TELEMETRIA, INSTRUMENTAÇÃO, AUTOMAÇÃO E CORRELATOS</v>
      </c>
      <c r="C70" s="78"/>
      <c r="D70" s="79"/>
      <c r="E70" s="45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112"/>
      <c r="Y70" s="80">
        <f t="shared" si="0"/>
        <v>0</v>
      </c>
      <c r="AA70" s="67">
        <f t="shared" si="1"/>
        <v>0</v>
      </c>
    </row>
    <row r="71" spans="1:27" s="82" customFormat="1" ht="15" customHeight="1" x14ac:dyDescent="0.25">
      <c r="A71" s="108"/>
      <c r="B71" s="109"/>
      <c r="C71" s="110"/>
      <c r="D71" s="70"/>
      <c r="E71" s="45"/>
      <c r="F71" s="103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5"/>
      <c r="X71" s="112"/>
      <c r="Y71" s="84">
        <f t="shared" ref="Y71:Y107" si="2">SUM(F71:W71)</f>
        <v>0</v>
      </c>
      <c r="AA71" s="67">
        <f t="shared" ref="AA71:AA106" si="3">C71</f>
        <v>0</v>
      </c>
    </row>
    <row r="72" spans="1:27" s="82" customFormat="1" ht="46.5" customHeight="1" x14ac:dyDescent="0.25">
      <c r="A72" s="76" t="s">
        <v>31</v>
      </c>
      <c r="B72" s="77" t="str">
        <f>_xlfn.IFNA(VLOOKUP(A72,[2]OrçamentoSint.!$A$11:$J$1221,2,FALSE),"-")</f>
        <v>ENTRADA DE ENERGIA, SUBESTAÇÃO (TRANSFORMADOR, DISJUNTOR, ETC), EXTENSÃO DE REDE MT COM DUPLA ALIMENTAÇÃO, CIRCUITO MT PRÓPRIO E CORRELATOS</v>
      </c>
      <c r="C72" s="78"/>
      <c r="D72" s="79"/>
      <c r="E72" s="45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112"/>
      <c r="Y72" s="80">
        <f t="shared" si="2"/>
        <v>0</v>
      </c>
      <c r="AA72" s="67">
        <f t="shared" si="3"/>
        <v>0</v>
      </c>
    </row>
    <row r="73" spans="1:27" s="82" customFormat="1" ht="15" customHeight="1" x14ac:dyDescent="0.25">
      <c r="A73" s="108"/>
      <c r="B73" s="109"/>
      <c r="C73" s="110"/>
      <c r="D73" s="70"/>
      <c r="E73" s="45"/>
      <c r="F73" s="103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5"/>
      <c r="X73" s="112"/>
      <c r="Y73" s="84">
        <f t="shared" si="2"/>
        <v>0</v>
      </c>
      <c r="AA73" s="67">
        <f t="shared" si="3"/>
        <v>0</v>
      </c>
    </row>
    <row r="74" spans="1:27" s="82" customFormat="1" ht="15" customHeight="1" x14ac:dyDescent="0.25">
      <c r="A74" s="58">
        <v>7</v>
      </c>
      <c r="B74" s="59" t="str">
        <f>_xlfn.IFNA(VLOOKUP(A74,[2]OrçamentoSint.!$A$11:$J$1221,2,FALSE),"-")</f>
        <v>SISTEMAS DE PROTEÇÃO E SEGURANÇA</v>
      </c>
      <c r="C74" s="60"/>
      <c r="D74" s="61"/>
      <c r="E74" s="45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4"/>
      <c r="Y74" s="62">
        <f t="shared" si="2"/>
        <v>0</v>
      </c>
      <c r="AA74" s="67">
        <f t="shared" si="3"/>
        <v>0</v>
      </c>
    </row>
    <row r="75" spans="1:27" s="66" customFormat="1" ht="15" customHeight="1" x14ac:dyDescent="0.25">
      <c r="A75" s="108"/>
      <c r="B75" s="109"/>
      <c r="C75" s="110"/>
      <c r="D75" s="70"/>
      <c r="E75" s="71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111"/>
      <c r="Y75" s="74">
        <f t="shared" si="2"/>
        <v>0</v>
      </c>
      <c r="AA75" s="67">
        <f t="shared" si="3"/>
        <v>0</v>
      </c>
    </row>
    <row r="76" spans="1:27" s="82" customFormat="1" ht="15" customHeight="1" x14ac:dyDescent="0.25">
      <c r="A76" s="76" t="s">
        <v>32</v>
      </c>
      <c r="B76" s="77" t="str">
        <f>_xlfn.IFNA(VLOOKUP(A76,[2]OrçamentoSint.!$A$11:$J$1221,2,FALSE),"-")</f>
        <v>PPCI - PLANO DE PREVENÇÃO CONTRA INCÊNDIO</v>
      </c>
      <c r="C76" s="78"/>
      <c r="D76" s="79"/>
      <c r="E76" s="45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112"/>
      <c r="Y76" s="80">
        <f t="shared" si="2"/>
        <v>0</v>
      </c>
      <c r="AA76" s="67">
        <f t="shared" si="3"/>
        <v>0</v>
      </c>
    </row>
    <row r="77" spans="1:27" s="82" customFormat="1" ht="15" customHeight="1" x14ac:dyDescent="0.25">
      <c r="A77" s="108"/>
      <c r="B77" s="109"/>
      <c r="C77" s="110"/>
      <c r="D77" s="70"/>
      <c r="E77" s="45"/>
      <c r="F77" s="103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5"/>
      <c r="X77" s="112"/>
      <c r="Y77" s="84">
        <f t="shared" si="2"/>
        <v>0</v>
      </c>
      <c r="AA77" s="67">
        <f t="shared" si="3"/>
        <v>0</v>
      </c>
    </row>
    <row r="78" spans="1:27" s="82" customFormat="1" ht="27.75" customHeight="1" x14ac:dyDescent="0.25">
      <c r="A78" s="76" t="s">
        <v>33</v>
      </c>
      <c r="B78" s="77" t="str">
        <f>_xlfn.IFNA(VLOOKUP(A78,[2]OrçamentoSint.!$A$11:$J$1221,2,FALSE),"-")</f>
        <v>SPDA - SISTEMA DE PROTEÇÃO CONTRA DESCARGAS ATMOSFÉRICAS</v>
      </c>
      <c r="C78" s="78"/>
      <c r="D78" s="79"/>
      <c r="E78" s="45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1">
        <f>$C$68*X79</f>
        <v>0</v>
      </c>
      <c r="Y78" s="80">
        <f t="shared" si="2"/>
        <v>0</v>
      </c>
      <c r="AA78" s="67">
        <f t="shared" si="3"/>
        <v>0</v>
      </c>
    </row>
    <row r="79" spans="1:27" s="82" customFormat="1" ht="15" customHeight="1" x14ac:dyDescent="0.25">
      <c r="A79" s="108"/>
      <c r="B79" s="109"/>
      <c r="C79" s="110"/>
      <c r="D79" s="70"/>
      <c r="E79" s="45"/>
      <c r="F79" s="103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12"/>
      <c r="Y79" s="84">
        <f t="shared" si="2"/>
        <v>0</v>
      </c>
      <c r="AA79" s="67">
        <f t="shared" si="3"/>
        <v>0</v>
      </c>
    </row>
    <row r="80" spans="1:27" s="66" customFormat="1" ht="29.25" customHeight="1" x14ac:dyDescent="0.25">
      <c r="A80" s="58">
        <v>8</v>
      </c>
      <c r="B80" s="59" t="str">
        <f>_xlfn.IFNA(VLOOKUP(A80,[2]OrçamentoSint.!$A$11:$J$1221,2,FALSE),"-")</f>
        <v>CANAL DE COMPORTA DE DESCARGA POR GRAVIDADE - BYPASS</v>
      </c>
      <c r="C80" s="60"/>
      <c r="D80" s="61"/>
      <c r="E80" s="45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5"/>
      <c r="Y80" s="62">
        <f t="shared" si="2"/>
        <v>0</v>
      </c>
      <c r="AA80" s="67">
        <f t="shared" si="3"/>
        <v>0</v>
      </c>
    </row>
    <row r="81" spans="1:27" s="75" customFormat="1" ht="15" customHeight="1" x14ac:dyDescent="0.25">
      <c r="A81" s="68"/>
      <c r="B81" s="69"/>
      <c r="C81" s="70"/>
      <c r="D81" s="70"/>
      <c r="E81" s="71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3"/>
      <c r="Y81" s="74">
        <f t="shared" si="2"/>
        <v>0</v>
      </c>
      <c r="AA81" s="67">
        <f t="shared" si="3"/>
        <v>0</v>
      </c>
    </row>
    <row r="82" spans="1:27" s="82" customFormat="1" ht="15" customHeight="1" x14ac:dyDescent="0.25">
      <c r="A82" s="76" t="s">
        <v>34</v>
      </c>
      <c r="B82" s="77" t="str">
        <f>_xlfn.IFNA(VLOOKUP(A82,[2]OrçamentoSint.!$A$11:$J$1221,2,FALSE),"-")</f>
        <v>LIMPEZA DO TERRENO</v>
      </c>
      <c r="C82" s="78"/>
      <c r="D82" s="79"/>
      <c r="E82" s="45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1"/>
      <c r="Y82" s="80">
        <f t="shared" si="2"/>
        <v>0</v>
      </c>
      <c r="AA82" s="67">
        <f t="shared" si="3"/>
        <v>0</v>
      </c>
    </row>
    <row r="83" spans="1:27" s="88" customFormat="1" ht="15" customHeight="1" x14ac:dyDescent="0.25">
      <c r="A83" s="68"/>
      <c r="B83" s="69"/>
      <c r="C83" s="83"/>
      <c r="D83" s="70"/>
      <c r="E83" s="45"/>
      <c r="F83" s="84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6"/>
      <c r="X83" s="87"/>
      <c r="Y83" s="84">
        <f t="shared" si="2"/>
        <v>0</v>
      </c>
      <c r="AA83" s="67">
        <f t="shared" si="3"/>
        <v>0</v>
      </c>
    </row>
    <row r="84" spans="1:27" s="82" customFormat="1" ht="15" customHeight="1" x14ac:dyDescent="0.25">
      <c r="A84" s="76" t="s">
        <v>35</v>
      </c>
      <c r="B84" s="77" t="str">
        <f>_xlfn.IFNA(VLOOKUP(A84,[2]OrçamentoSint.!$A$11:$J$1221,2,FALSE),"-")</f>
        <v>LOCAÇÃO DA OBRA</v>
      </c>
      <c r="C84" s="78"/>
      <c r="D84" s="79"/>
      <c r="E84" s="45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1"/>
      <c r="Y84" s="80">
        <f t="shared" si="2"/>
        <v>0</v>
      </c>
      <c r="AA84" s="67">
        <f t="shared" si="3"/>
        <v>0</v>
      </c>
    </row>
    <row r="85" spans="1:27" s="88" customFormat="1" ht="15" customHeight="1" x14ac:dyDescent="0.25">
      <c r="A85" s="68"/>
      <c r="B85" s="69"/>
      <c r="C85" s="83"/>
      <c r="D85" s="70"/>
      <c r="E85" s="45"/>
      <c r="F85" s="84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6"/>
      <c r="X85" s="87"/>
      <c r="Y85" s="84">
        <f t="shared" si="2"/>
        <v>0</v>
      </c>
      <c r="AA85" s="67">
        <f t="shared" si="3"/>
        <v>0</v>
      </c>
    </row>
    <row r="86" spans="1:27" s="82" customFormat="1" ht="15" customHeight="1" x14ac:dyDescent="0.25">
      <c r="A86" s="76" t="s">
        <v>36</v>
      </c>
      <c r="B86" s="77" t="str">
        <f>_xlfn.IFNA(VLOOKUP(A86,[2]OrçamentoSint.!$A$11:$J$1221,2,FALSE),"-")</f>
        <v>ENSECADEIRA</v>
      </c>
      <c r="C86" s="78"/>
      <c r="D86" s="79"/>
      <c r="E86" s="45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1"/>
      <c r="Y86" s="80">
        <f t="shared" si="2"/>
        <v>0</v>
      </c>
      <c r="AA86" s="67">
        <f t="shared" si="3"/>
        <v>0</v>
      </c>
    </row>
    <row r="87" spans="1:27" s="88" customFormat="1" ht="15" customHeight="1" x14ac:dyDescent="0.25">
      <c r="A87" s="68"/>
      <c r="B87" s="69"/>
      <c r="C87" s="83"/>
      <c r="D87" s="70"/>
      <c r="E87" s="45"/>
      <c r="F87" s="84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6"/>
      <c r="X87" s="87"/>
      <c r="Y87" s="84">
        <f t="shared" si="2"/>
        <v>0</v>
      </c>
      <c r="AA87" s="67">
        <f t="shared" si="3"/>
        <v>0</v>
      </c>
    </row>
    <row r="88" spans="1:27" s="82" customFormat="1" ht="15" customHeight="1" x14ac:dyDescent="0.25">
      <c r="A88" s="76" t="s">
        <v>37</v>
      </c>
      <c r="B88" s="77" t="str">
        <f>_xlfn.IFNA(VLOOKUP(A88,[2]OrçamentoSint.!$A$11:$J$1221,2,FALSE),"-")</f>
        <v xml:space="preserve">TERRAPLANAGEM </v>
      </c>
      <c r="C88" s="78"/>
      <c r="D88" s="79"/>
      <c r="E88" s="45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1"/>
      <c r="Y88" s="80">
        <f t="shared" si="2"/>
        <v>0</v>
      </c>
      <c r="AA88" s="67">
        <f t="shared" si="3"/>
        <v>0</v>
      </c>
    </row>
    <row r="89" spans="1:27" s="88" customFormat="1" ht="15" customHeight="1" x14ac:dyDescent="0.25">
      <c r="A89" s="68"/>
      <c r="B89" s="69"/>
      <c r="C89" s="83"/>
      <c r="D89" s="70"/>
      <c r="E89" s="45"/>
      <c r="F89" s="84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6"/>
      <c r="X89" s="87"/>
      <c r="Y89" s="84">
        <f t="shared" si="2"/>
        <v>0</v>
      </c>
      <c r="AA89" s="67">
        <f t="shared" si="3"/>
        <v>0</v>
      </c>
    </row>
    <row r="90" spans="1:27" s="82" customFormat="1" ht="15" customHeight="1" x14ac:dyDescent="0.25">
      <c r="A90" s="76" t="s">
        <v>38</v>
      </c>
      <c r="B90" s="77" t="str">
        <f>_xlfn.IFNA(VLOOKUP(A90,[2]OrçamentoSint.!$A$11:$J$1221,2,FALSE),"-")</f>
        <v>FUNDAÇÕES</v>
      </c>
      <c r="C90" s="78"/>
      <c r="D90" s="79"/>
      <c r="E90" s="45"/>
      <c r="F90" s="80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113"/>
      <c r="X90" s="81"/>
      <c r="Y90" s="80">
        <f t="shared" si="2"/>
        <v>0</v>
      </c>
      <c r="AA90" s="67">
        <f t="shared" si="3"/>
        <v>0</v>
      </c>
    </row>
    <row r="91" spans="1:27" s="88" customFormat="1" ht="15" customHeight="1" x14ac:dyDescent="0.25">
      <c r="A91" s="68"/>
      <c r="B91" s="69"/>
      <c r="C91" s="83"/>
      <c r="D91" s="70"/>
      <c r="E91" s="45"/>
      <c r="F91" s="84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6"/>
      <c r="X91" s="87"/>
      <c r="Y91" s="84">
        <f t="shared" si="2"/>
        <v>0</v>
      </c>
      <c r="AA91" s="67">
        <f t="shared" si="3"/>
        <v>0</v>
      </c>
    </row>
    <row r="92" spans="1:27" s="82" customFormat="1" ht="15" customHeight="1" x14ac:dyDescent="0.25">
      <c r="A92" s="76" t="s">
        <v>39</v>
      </c>
      <c r="B92" s="77" t="str">
        <f>_xlfn.IFNA(VLOOKUP(A92,[2]OrçamentoSint.!$A$11:$J$1221,2,FALSE),"-")</f>
        <v>CONCRETO ARMADO</v>
      </c>
      <c r="C92" s="78"/>
      <c r="D92" s="79"/>
      <c r="E92" s="45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1"/>
      <c r="Y92" s="80">
        <f t="shared" si="2"/>
        <v>0</v>
      </c>
      <c r="AA92" s="67">
        <f t="shared" si="3"/>
        <v>0</v>
      </c>
    </row>
    <row r="93" spans="1:27" s="88" customFormat="1" ht="15" customHeight="1" x14ac:dyDescent="0.25">
      <c r="A93" s="68"/>
      <c r="B93" s="69"/>
      <c r="C93" s="83"/>
      <c r="D93" s="83"/>
      <c r="E93" s="45"/>
      <c r="F93" s="84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6"/>
      <c r="X93" s="87"/>
      <c r="Y93" s="84">
        <f t="shared" si="2"/>
        <v>0</v>
      </c>
      <c r="AA93" s="67">
        <f t="shared" si="3"/>
        <v>0</v>
      </c>
    </row>
    <row r="94" spans="1:27" s="82" customFormat="1" ht="15" customHeight="1" x14ac:dyDescent="0.25">
      <c r="A94" s="76" t="s">
        <v>40</v>
      </c>
      <c r="B94" s="77" t="str">
        <f>_xlfn.IFNA(VLOOKUP(A94,[2]OrçamentoSint.!$A$11:$J$1221,2,FALSE),"-")</f>
        <v>PAVIMENTAÇÕES</v>
      </c>
      <c r="C94" s="78"/>
      <c r="D94" s="79"/>
      <c r="E94" s="45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1"/>
      <c r="Y94" s="80">
        <f t="shared" si="2"/>
        <v>0</v>
      </c>
      <c r="AA94" s="67">
        <f t="shared" si="3"/>
        <v>0</v>
      </c>
    </row>
    <row r="95" spans="1:27" s="88" customFormat="1" ht="15" customHeight="1" x14ac:dyDescent="0.25">
      <c r="A95" s="68"/>
      <c r="B95" s="69"/>
      <c r="C95" s="83"/>
      <c r="D95" s="70"/>
      <c r="E95" s="45"/>
      <c r="F95" s="84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6"/>
      <c r="X95" s="87"/>
      <c r="Y95" s="84">
        <f t="shared" si="2"/>
        <v>0</v>
      </c>
      <c r="AA95" s="67">
        <f t="shared" si="3"/>
        <v>0</v>
      </c>
    </row>
    <row r="96" spans="1:27" s="82" customFormat="1" ht="15" customHeight="1" x14ac:dyDescent="0.25">
      <c r="A96" s="76" t="s">
        <v>41</v>
      </c>
      <c r="B96" s="77" t="str">
        <f>_xlfn.IFNA(VLOOKUP(A96,[2]OrçamentoSint.!$A$11:$J$1221,2,FALSE),"-")</f>
        <v>PORTÕES</v>
      </c>
      <c r="C96" s="78"/>
      <c r="D96" s="79"/>
      <c r="E96" s="45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1"/>
      <c r="Y96" s="80">
        <f t="shared" si="2"/>
        <v>0</v>
      </c>
      <c r="AA96" s="67">
        <f t="shared" si="3"/>
        <v>0</v>
      </c>
    </row>
    <row r="97" spans="1:27" s="88" customFormat="1" ht="15" customHeight="1" x14ac:dyDescent="0.25">
      <c r="A97" s="68"/>
      <c r="B97" s="69"/>
      <c r="C97" s="83"/>
      <c r="D97" s="70"/>
      <c r="E97" s="45"/>
      <c r="F97" s="84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6"/>
      <c r="X97" s="87"/>
      <c r="Y97" s="84">
        <f t="shared" si="2"/>
        <v>0</v>
      </c>
      <c r="AA97" s="67">
        <f t="shared" si="3"/>
        <v>0</v>
      </c>
    </row>
    <row r="98" spans="1:27" s="82" customFormat="1" ht="15" customHeight="1" x14ac:dyDescent="0.25">
      <c r="A98" s="76" t="s">
        <v>42</v>
      </c>
      <c r="B98" s="77" t="str">
        <f>_xlfn.IFNA(VLOOKUP(A98,[2]OrçamentoSint.!$A$11:$J$1221,2,FALSE),"-")</f>
        <v>ESTRUTURAS METÁLICAS E OUTROS</v>
      </c>
      <c r="C98" s="78"/>
      <c r="D98" s="79"/>
      <c r="E98" s="45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1"/>
      <c r="Y98" s="80">
        <f t="shared" si="2"/>
        <v>0</v>
      </c>
      <c r="AA98" s="67">
        <f t="shared" si="3"/>
        <v>0</v>
      </c>
    </row>
    <row r="99" spans="1:27" s="88" customFormat="1" ht="15" customHeight="1" x14ac:dyDescent="0.25">
      <c r="A99" s="68"/>
      <c r="B99" s="69"/>
      <c r="C99" s="83"/>
      <c r="D99" s="70"/>
      <c r="E99" s="45"/>
      <c r="F99" s="84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6"/>
      <c r="X99" s="87"/>
      <c r="Y99" s="84">
        <f t="shared" si="2"/>
        <v>0</v>
      </c>
      <c r="AA99" s="67">
        <f t="shared" si="3"/>
        <v>0</v>
      </c>
    </row>
    <row r="100" spans="1:27" s="82" customFormat="1" ht="27.75" customHeight="1" x14ac:dyDescent="0.25">
      <c r="A100" s="76" t="s">
        <v>43</v>
      </c>
      <c r="B100" s="77" t="str">
        <f>_xlfn.IFNA(VLOOKUP(A100,[2]OrçamentoSint.!$A$11:$J$1221,2,FALSE),"-")</f>
        <v xml:space="preserve">COMPORTAS FLAP AÇO INOX, COMPORTA GUILHOTINA AÇO INOX, STOP LOG COM VIGA PESCADORA </v>
      </c>
      <c r="C100" s="78"/>
      <c r="D100" s="79"/>
      <c r="E100" s="45"/>
      <c r="F100" s="80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113"/>
      <c r="X100" s="81"/>
      <c r="Y100" s="80">
        <f t="shared" si="2"/>
        <v>0</v>
      </c>
      <c r="AA100" s="67">
        <f t="shared" si="3"/>
        <v>0</v>
      </c>
    </row>
    <row r="101" spans="1:27" s="88" customFormat="1" ht="15" customHeight="1" x14ac:dyDescent="0.25">
      <c r="A101" s="68"/>
      <c r="B101" s="69"/>
      <c r="C101" s="83"/>
      <c r="D101" s="70"/>
      <c r="E101" s="45"/>
      <c r="F101" s="84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6"/>
      <c r="X101" s="87"/>
      <c r="Y101" s="84">
        <f t="shared" si="2"/>
        <v>0</v>
      </c>
      <c r="AA101" s="67">
        <f t="shared" si="3"/>
        <v>0</v>
      </c>
    </row>
    <row r="102" spans="1:27" s="82" customFormat="1" ht="15" customHeight="1" x14ac:dyDescent="0.25">
      <c r="A102" s="76" t="s">
        <v>44</v>
      </c>
      <c r="B102" s="77" t="str">
        <f>_xlfn.IFNA(VLOOKUP(A102,[2]OrçamentoSint.!$A$11:$J$1221,2,FALSE),"-")</f>
        <v>GRADEAMENTO E OUTRAS ESTRUTURAS METÁLICAS</v>
      </c>
      <c r="C102" s="78"/>
      <c r="D102" s="79"/>
      <c r="E102" s="45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 t="str">
        <f t="shared" ref="X102" si="4">IF($C102*X103=0," ",$C102*X103)</f>
        <v xml:space="preserve"> </v>
      </c>
      <c r="Y102" s="80">
        <f>SUM(F102:W102)</f>
        <v>0</v>
      </c>
      <c r="AA102" s="67">
        <f t="shared" si="3"/>
        <v>0</v>
      </c>
    </row>
    <row r="103" spans="1:27" s="88" customFormat="1" ht="15" customHeight="1" x14ac:dyDescent="0.25">
      <c r="A103" s="68"/>
      <c r="B103" s="69"/>
      <c r="C103" s="83"/>
      <c r="D103" s="70"/>
      <c r="E103" s="45"/>
      <c r="F103" s="84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6"/>
      <c r="X103" s="87"/>
      <c r="Y103" s="84">
        <f t="shared" si="2"/>
        <v>0</v>
      </c>
      <c r="AA103" s="67">
        <f t="shared" si="3"/>
        <v>0</v>
      </c>
    </row>
    <row r="104" spans="1:27" s="66" customFormat="1" ht="15" customHeight="1" x14ac:dyDescent="0.25">
      <c r="A104" s="58">
        <v>9</v>
      </c>
      <c r="B104" s="59" t="str">
        <f>_xlfn.IFNA(VLOOKUP(A104,[2]OrçamentoSint.!$A$11:$J$1221,2,FALSE),"-")</f>
        <v>ELEVAÇÃO DA CASA DE COMANDO</v>
      </c>
      <c r="C104" s="60"/>
      <c r="D104" s="61"/>
      <c r="E104" s="45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5"/>
      <c r="Y104" s="62">
        <f t="shared" si="2"/>
        <v>0</v>
      </c>
      <c r="AA104" s="67">
        <f t="shared" si="3"/>
        <v>0</v>
      </c>
    </row>
    <row r="105" spans="1:27" s="75" customFormat="1" ht="15" customHeight="1" x14ac:dyDescent="0.25">
      <c r="A105" s="68"/>
      <c r="B105" s="69"/>
      <c r="C105" s="70"/>
      <c r="D105" s="70"/>
      <c r="E105" s="71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3"/>
      <c r="Y105" s="84">
        <f t="shared" si="2"/>
        <v>0</v>
      </c>
      <c r="AA105" s="67">
        <f t="shared" si="3"/>
        <v>0</v>
      </c>
    </row>
    <row r="106" spans="1:27" s="66" customFormat="1" ht="15" customHeight="1" x14ac:dyDescent="0.25">
      <c r="A106" s="58">
        <v>10</v>
      </c>
      <c r="B106" s="59" t="str">
        <f>_xlfn.IFNA(VLOOKUP(A106,[2]OrçamentoSint.!$A$11:$J$1221,2,FALSE),"-")</f>
        <v>PROJETO BÁSICO E EXECUTIVO</v>
      </c>
      <c r="C106" s="60"/>
      <c r="D106" s="61"/>
      <c r="E106" s="45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5"/>
      <c r="Y106" s="62">
        <f t="shared" si="2"/>
        <v>0</v>
      </c>
      <c r="AA106" s="67">
        <f t="shared" si="3"/>
        <v>0</v>
      </c>
    </row>
    <row r="107" spans="1:27" s="75" customFormat="1" ht="15" customHeight="1" x14ac:dyDescent="0.25">
      <c r="A107" s="68"/>
      <c r="B107" s="69"/>
      <c r="C107" s="70"/>
      <c r="D107" s="70"/>
      <c r="E107" s="71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3"/>
      <c r="Y107" s="84">
        <f t="shared" si="2"/>
        <v>0</v>
      </c>
      <c r="AA107" s="114"/>
    </row>
    <row r="108" spans="1:27" s="82" customFormat="1" ht="6.75" customHeight="1" x14ac:dyDescent="0.25">
      <c r="A108" s="108"/>
      <c r="B108" s="109"/>
      <c r="C108" s="110"/>
      <c r="D108" s="110"/>
      <c r="E108" s="45"/>
      <c r="F108" s="115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7"/>
      <c r="X108" s="112"/>
      <c r="Y108" s="115"/>
      <c r="AA108" s="118"/>
    </row>
    <row r="109" spans="1:27" s="123" customFormat="1" ht="15" customHeight="1" x14ac:dyDescent="0.25">
      <c r="A109" s="212" t="s">
        <v>52</v>
      </c>
      <c r="B109" s="212"/>
      <c r="C109" s="212"/>
      <c r="D109" s="212"/>
      <c r="E109" s="119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1"/>
      <c r="Y109" s="122">
        <f>SUM(F109:W109)</f>
        <v>0</v>
      </c>
      <c r="AA109" s="124"/>
    </row>
    <row r="110" spans="1:27" s="123" customFormat="1" ht="15" customHeight="1" x14ac:dyDescent="0.25">
      <c r="A110" s="212" t="s">
        <v>53</v>
      </c>
      <c r="B110" s="212"/>
      <c r="C110" s="212"/>
      <c r="D110" s="212"/>
      <c r="E110" s="125"/>
      <c r="F110" s="126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8"/>
      <c r="X110" s="121"/>
      <c r="Y110" s="129">
        <f>SUM(F110:W110)</f>
        <v>0</v>
      </c>
      <c r="AA110" s="124"/>
    </row>
    <row r="111" spans="1:27" s="123" customFormat="1" ht="15" customHeight="1" x14ac:dyDescent="0.25">
      <c r="A111" s="213" t="s">
        <v>54</v>
      </c>
      <c r="B111" s="213"/>
      <c r="C111" s="213"/>
      <c r="D111" s="213"/>
      <c r="E111" s="125"/>
      <c r="F111" s="130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2"/>
      <c r="X111" s="133"/>
      <c r="Y111" s="134">
        <f>W111</f>
        <v>0</v>
      </c>
      <c r="AA111" s="124"/>
    </row>
    <row r="112" spans="1:27" s="123" customFormat="1" ht="15" customHeight="1" x14ac:dyDescent="0.25">
      <c r="A112" s="214" t="s">
        <v>55</v>
      </c>
      <c r="B112" s="215"/>
      <c r="C112" s="135">
        <f>SUM(C6,C20,C32,C50,C56,C64,C74,C80,C104,C106)</f>
        <v>0</v>
      </c>
      <c r="D112" s="136" t="e">
        <f>C112/Y109</f>
        <v>#DIV/0!</v>
      </c>
      <c r="E112" s="137"/>
      <c r="F112" s="138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40"/>
      <c r="X112" s="141"/>
      <c r="Y112" s="138"/>
      <c r="AA112" s="124"/>
    </row>
    <row r="113" spans="1:23" x14ac:dyDescent="0.25">
      <c r="A113" s="142"/>
    </row>
    <row r="114" spans="1:23" x14ac:dyDescent="0.25">
      <c r="A114" s="142"/>
      <c r="C114" s="2">
        <f>[2]OrçamentoSint.!J463</f>
        <v>38934021.879999995</v>
      </c>
    </row>
    <row r="115" spans="1:23" x14ac:dyDescent="0.25">
      <c r="A115" s="142"/>
    </row>
    <row r="116" spans="1:23" x14ac:dyDescent="0.25">
      <c r="A116" s="142"/>
    </row>
    <row r="117" spans="1:23" x14ac:dyDescent="0.25">
      <c r="A117" s="142"/>
    </row>
    <row r="118" spans="1:23" x14ac:dyDescent="0.25">
      <c r="A118" s="142"/>
    </row>
    <row r="119" spans="1:23" x14ac:dyDescent="0.25">
      <c r="A119" s="142"/>
    </row>
    <row r="120" spans="1:23" x14ac:dyDescent="0.25">
      <c r="A120" s="142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</row>
    <row r="121" spans="1:23" x14ac:dyDescent="0.25">
      <c r="A121" s="142"/>
    </row>
    <row r="122" spans="1:23" x14ac:dyDescent="0.25">
      <c r="A122" s="142"/>
    </row>
    <row r="123" spans="1:23" x14ac:dyDescent="0.25">
      <c r="A123" s="142"/>
    </row>
    <row r="124" spans="1:23" x14ac:dyDescent="0.25">
      <c r="A124" s="142"/>
    </row>
    <row r="125" spans="1:23" x14ac:dyDescent="0.25">
      <c r="A125" s="142"/>
    </row>
  </sheetData>
  <mergeCells count="10">
    <mergeCell ref="F3:W3"/>
    <mergeCell ref="Y3:Y4"/>
    <mergeCell ref="A109:D109"/>
    <mergeCell ref="A110:D110"/>
    <mergeCell ref="A111:D111"/>
    <mergeCell ref="A112:B112"/>
    <mergeCell ref="A3:A4"/>
    <mergeCell ref="B3:B4"/>
    <mergeCell ref="C3:C4"/>
    <mergeCell ref="D3:D4"/>
  </mergeCells>
  <conditionalFormatting sqref="Y8">
    <cfRule type="cellIs" dxfId="445" priority="103" operator="notEqual">
      <formula>C8</formula>
    </cfRule>
  </conditionalFormatting>
  <conditionalFormatting sqref="Y6">
    <cfRule type="cellIs" dxfId="443" priority="102" operator="notEqual">
      <formula>C6</formula>
    </cfRule>
  </conditionalFormatting>
  <conditionalFormatting sqref="Y7">
    <cfRule type="cellIs" dxfId="441" priority="101" operator="notEqual">
      <formula>1</formula>
    </cfRule>
  </conditionalFormatting>
  <conditionalFormatting sqref="Y9">
    <cfRule type="cellIs" dxfId="439" priority="100" operator="notEqual">
      <formula>1</formula>
    </cfRule>
  </conditionalFormatting>
  <conditionalFormatting sqref="Y11">
    <cfRule type="cellIs" dxfId="437" priority="99" operator="notEqual">
      <formula>1</formula>
    </cfRule>
  </conditionalFormatting>
  <conditionalFormatting sqref="Y13">
    <cfRule type="cellIs" dxfId="435" priority="98" operator="notEqual">
      <formula>1</formula>
    </cfRule>
  </conditionalFormatting>
  <conditionalFormatting sqref="Y15">
    <cfRule type="cellIs" dxfId="433" priority="97" operator="notEqual">
      <formula>1</formula>
    </cfRule>
  </conditionalFormatting>
  <conditionalFormatting sqref="Y17">
    <cfRule type="cellIs" dxfId="431" priority="96" operator="notEqual">
      <formula>1</formula>
    </cfRule>
  </conditionalFormatting>
  <conditionalFormatting sqref="Y19">
    <cfRule type="cellIs" dxfId="429" priority="95" operator="notEqual">
      <formula>1</formula>
    </cfRule>
  </conditionalFormatting>
  <conditionalFormatting sqref="Y10">
    <cfRule type="cellIs" dxfId="427" priority="94" operator="notEqual">
      <formula>C10</formula>
    </cfRule>
  </conditionalFormatting>
  <conditionalFormatting sqref="Y12">
    <cfRule type="cellIs" dxfId="425" priority="93" operator="notEqual">
      <formula>C12</formula>
    </cfRule>
  </conditionalFormatting>
  <conditionalFormatting sqref="Y14">
    <cfRule type="cellIs" dxfId="423" priority="92" operator="notEqual">
      <formula>C14</formula>
    </cfRule>
  </conditionalFormatting>
  <conditionalFormatting sqref="Y16">
    <cfRule type="cellIs" dxfId="421" priority="91" operator="notEqual">
      <formula>C16</formula>
    </cfRule>
  </conditionalFormatting>
  <conditionalFormatting sqref="Y18">
    <cfRule type="cellIs" dxfId="419" priority="90" operator="notEqual">
      <formula>C18</formula>
    </cfRule>
  </conditionalFormatting>
  <conditionalFormatting sqref="Y22">
    <cfRule type="cellIs" dxfId="417" priority="89" operator="notEqual">
      <formula>C22</formula>
    </cfRule>
  </conditionalFormatting>
  <conditionalFormatting sqref="Y20">
    <cfRule type="cellIs" dxfId="415" priority="88" operator="notEqual">
      <formula>C20</formula>
    </cfRule>
  </conditionalFormatting>
  <conditionalFormatting sqref="Y21">
    <cfRule type="cellIs" dxfId="413" priority="87" operator="notEqual">
      <formula>1</formula>
    </cfRule>
  </conditionalFormatting>
  <conditionalFormatting sqref="Y23">
    <cfRule type="cellIs" dxfId="411" priority="86" operator="notEqual">
      <formula>1</formula>
    </cfRule>
  </conditionalFormatting>
  <conditionalFormatting sqref="Y25">
    <cfRule type="cellIs" dxfId="409" priority="85" operator="notEqual">
      <formula>1</formula>
    </cfRule>
  </conditionalFormatting>
  <conditionalFormatting sqref="Y27">
    <cfRule type="cellIs" dxfId="407" priority="84" operator="notEqual">
      <formula>1</formula>
    </cfRule>
  </conditionalFormatting>
  <conditionalFormatting sqref="Y29">
    <cfRule type="cellIs" dxfId="405" priority="83" operator="notEqual">
      <formula>1</formula>
    </cfRule>
  </conditionalFormatting>
  <conditionalFormatting sqref="Y31">
    <cfRule type="cellIs" dxfId="403" priority="82" operator="notEqual">
      <formula>1</formula>
    </cfRule>
  </conditionalFormatting>
  <conditionalFormatting sqref="Y24">
    <cfRule type="cellIs" dxfId="401" priority="81" operator="notEqual">
      <formula>C24</formula>
    </cfRule>
  </conditionalFormatting>
  <conditionalFormatting sqref="Y26">
    <cfRule type="cellIs" dxfId="399" priority="80" operator="notEqual">
      <formula>C26</formula>
    </cfRule>
  </conditionalFormatting>
  <conditionalFormatting sqref="Y28">
    <cfRule type="cellIs" dxfId="397" priority="79" operator="notEqual">
      <formula>C28</formula>
    </cfRule>
  </conditionalFormatting>
  <conditionalFormatting sqref="Y30">
    <cfRule type="cellIs" dxfId="395" priority="78" operator="notEqual">
      <formula>C30</formula>
    </cfRule>
  </conditionalFormatting>
  <conditionalFormatting sqref="Y57">
    <cfRule type="cellIs" dxfId="393" priority="51" operator="notEqual">
      <formula>1</formula>
    </cfRule>
  </conditionalFormatting>
  <conditionalFormatting sqref="Y59">
    <cfRule type="cellIs" dxfId="391" priority="50" operator="notEqual">
      <formula>1</formula>
    </cfRule>
  </conditionalFormatting>
  <conditionalFormatting sqref="Y61">
    <cfRule type="cellIs" dxfId="389" priority="49" operator="notEqual">
      <formula>1</formula>
    </cfRule>
  </conditionalFormatting>
  <conditionalFormatting sqref="Y34">
    <cfRule type="cellIs" dxfId="387" priority="77" operator="notEqual">
      <formula>C34</formula>
    </cfRule>
  </conditionalFormatting>
  <conditionalFormatting sqref="Y32">
    <cfRule type="cellIs" dxfId="385" priority="76" operator="notEqual">
      <formula>C32</formula>
    </cfRule>
  </conditionalFormatting>
  <conditionalFormatting sqref="Y33">
    <cfRule type="cellIs" dxfId="383" priority="75" operator="notEqual">
      <formula>1</formula>
    </cfRule>
  </conditionalFormatting>
  <conditionalFormatting sqref="Y35">
    <cfRule type="cellIs" dxfId="381" priority="74" operator="notEqual">
      <formula>1</formula>
    </cfRule>
  </conditionalFormatting>
  <conditionalFormatting sqref="Y37">
    <cfRule type="cellIs" dxfId="379" priority="73" operator="notEqual">
      <formula>1</formula>
    </cfRule>
  </conditionalFormatting>
  <conditionalFormatting sqref="Y39">
    <cfRule type="cellIs" dxfId="377" priority="72" operator="notEqual">
      <formula>1</formula>
    </cfRule>
  </conditionalFormatting>
  <conditionalFormatting sqref="Y41">
    <cfRule type="cellIs" dxfId="375" priority="71" operator="notEqual">
      <formula>1</formula>
    </cfRule>
  </conditionalFormatting>
  <conditionalFormatting sqref="Y43">
    <cfRule type="cellIs" dxfId="373" priority="70" operator="notEqual">
      <formula>1</formula>
    </cfRule>
  </conditionalFormatting>
  <conditionalFormatting sqref="Y36">
    <cfRule type="cellIs" dxfId="371" priority="69" operator="notEqual">
      <formula>C36</formula>
    </cfRule>
  </conditionalFormatting>
  <conditionalFormatting sqref="Y38">
    <cfRule type="cellIs" dxfId="369" priority="68" operator="notEqual">
      <formula>C38</formula>
    </cfRule>
  </conditionalFormatting>
  <conditionalFormatting sqref="Y40">
    <cfRule type="cellIs" dxfId="367" priority="67" operator="notEqual">
      <formula>C40</formula>
    </cfRule>
  </conditionalFormatting>
  <conditionalFormatting sqref="Y42">
    <cfRule type="cellIs" dxfId="365" priority="66" operator="notEqual">
      <formula>C42</formula>
    </cfRule>
  </conditionalFormatting>
  <conditionalFormatting sqref="Y45">
    <cfRule type="cellIs" dxfId="363" priority="65" operator="notEqual">
      <formula>1</formula>
    </cfRule>
  </conditionalFormatting>
  <conditionalFormatting sqref="Y47">
    <cfRule type="cellIs" dxfId="361" priority="64" operator="notEqual">
      <formula>1</formula>
    </cfRule>
  </conditionalFormatting>
  <conditionalFormatting sqref="Y49">
    <cfRule type="cellIs" dxfId="359" priority="63" operator="notEqual">
      <formula>1</formula>
    </cfRule>
  </conditionalFormatting>
  <conditionalFormatting sqref="Y44">
    <cfRule type="cellIs" dxfId="357" priority="62" operator="notEqual">
      <formula>C44</formula>
    </cfRule>
  </conditionalFormatting>
  <conditionalFormatting sqref="Y46">
    <cfRule type="cellIs" dxfId="355" priority="61" operator="notEqual">
      <formula>C46</formula>
    </cfRule>
  </conditionalFormatting>
  <conditionalFormatting sqref="Y48">
    <cfRule type="cellIs" dxfId="353" priority="60" operator="notEqual">
      <formula>C48</formula>
    </cfRule>
  </conditionalFormatting>
  <conditionalFormatting sqref="Y52">
    <cfRule type="cellIs" dxfId="351" priority="59" operator="notEqual">
      <formula>C52</formula>
    </cfRule>
  </conditionalFormatting>
  <conditionalFormatting sqref="Y50">
    <cfRule type="cellIs" dxfId="349" priority="58" operator="notEqual">
      <formula>C50</formula>
    </cfRule>
  </conditionalFormatting>
  <conditionalFormatting sqref="Y51">
    <cfRule type="cellIs" dxfId="347" priority="57" operator="notEqual">
      <formula>1</formula>
    </cfRule>
  </conditionalFormatting>
  <conditionalFormatting sqref="Y53">
    <cfRule type="cellIs" dxfId="345" priority="56" operator="notEqual">
      <formula>1</formula>
    </cfRule>
  </conditionalFormatting>
  <conditionalFormatting sqref="Y55">
    <cfRule type="cellIs" dxfId="343" priority="55" operator="notEqual">
      <formula>1</formula>
    </cfRule>
  </conditionalFormatting>
  <conditionalFormatting sqref="Y54">
    <cfRule type="cellIs" dxfId="341" priority="54" operator="notEqual">
      <formula>C54</formula>
    </cfRule>
  </conditionalFormatting>
  <conditionalFormatting sqref="Y58">
    <cfRule type="cellIs" dxfId="339" priority="53" operator="notEqual">
      <formula>C58</formula>
    </cfRule>
  </conditionalFormatting>
  <conditionalFormatting sqref="Y56">
    <cfRule type="cellIs" dxfId="337" priority="52" operator="notEqual">
      <formula>C56</formula>
    </cfRule>
  </conditionalFormatting>
  <conditionalFormatting sqref="Y63">
    <cfRule type="cellIs" dxfId="335" priority="48" operator="notEqual">
      <formula>1</formula>
    </cfRule>
  </conditionalFormatting>
  <conditionalFormatting sqref="Y60">
    <cfRule type="cellIs" dxfId="333" priority="47" operator="notEqual">
      <formula>C60</formula>
    </cfRule>
  </conditionalFormatting>
  <conditionalFormatting sqref="Y62">
    <cfRule type="cellIs" dxfId="331" priority="46" operator="notEqual">
      <formula>C62</formula>
    </cfRule>
  </conditionalFormatting>
  <conditionalFormatting sqref="Y64">
    <cfRule type="cellIs" dxfId="329" priority="45" operator="notEqual">
      <formula>C64</formula>
    </cfRule>
  </conditionalFormatting>
  <conditionalFormatting sqref="Y66">
    <cfRule type="cellIs" dxfId="327" priority="44" operator="notEqual">
      <formula>C66</formula>
    </cfRule>
  </conditionalFormatting>
  <conditionalFormatting sqref="Y65">
    <cfRule type="cellIs" dxfId="325" priority="43" operator="notEqual">
      <formula>1</formula>
    </cfRule>
  </conditionalFormatting>
  <conditionalFormatting sqref="Y67">
    <cfRule type="cellIs" dxfId="323" priority="42" operator="notEqual">
      <formula>1</formula>
    </cfRule>
  </conditionalFormatting>
  <conditionalFormatting sqref="Y69">
    <cfRule type="cellIs" dxfId="321" priority="41" operator="notEqual">
      <formula>1</formula>
    </cfRule>
  </conditionalFormatting>
  <conditionalFormatting sqref="Y71">
    <cfRule type="cellIs" dxfId="319" priority="40" operator="notEqual">
      <formula>1</formula>
    </cfRule>
  </conditionalFormatting>
  <conditionalFormatting sqref="Y73">
    <cfRule type="cellIs" dxfId="317" priority="39" operator="notEqual">
      <formula>1</formula>
    </cfRule>
  </conditionalFormatting>
  <conditionalFormatting sqref="Y68">
    <cfRule type="cellIs" dxfId="315" priority="38" operator="notEqual">
      <formula>C68</formula>
    </cfRule>
  </conditionalFormatting>
  <conditionalFormatting sqref="Y70">
    <cfRule type="cellIs" dxfId="313" priority="37" operator="notEqual">
      <formula>C70</formula>
    </cfRule>
  </conditionalFormatting>
  <conditionalFormatting sqref="Y72">
    <cfRule type="cellIs" dxfId="311" priority="36" operator="notEqual">
      <formula>C72</formula>
    </cfRule>
  </conditionalFormatting>
  <conditionalFormatting sqref="Y110">
    <cfRule type="cellIs" dxfId="309" priority="104" operator="notEqual">
      <formula>$D$112</formula>
    </cfRule>
  </conditionalFormatting>
  <conditionalFormatting sqref="Y111">
    <cfRule type="cellIs" dxfId="307" priority="105" operator="notEqual">
      <formula>$C$112</formula>
    </cfRule>
  </conditionalFormatting>
  <conditionalFormatting sqref="Y74">
    <cfRule type="cellIs" dxfId="305" priority="35" operator="notEqual">
      <formula>C74</formula>
    </cfRule>
  </conditionalFormatting>
  <conditionalFormatting sqref="Y76">
    <cfRule type="cellIs" dxfId="303" priority="34" operator="notEqual">
      <formula>C76</formula>
    </cfRule>
  </conditionalFormatting>
  <conditionalFormatting sqref="Y75">
    <cfRule type="cellIs" dxfId="301" priority="33" operator="notEqual">
      <formula>1</formula>
    </cfRule>
  </conditionalFormatting>
  <conditionalFormatting sqref="Y77">
    <cfRule type="cellIs" dxfId="299" priority="32" operator="notEqual">
      <formula>1</formula>
    </cfRule>
  </conditionalFormatting>
  <conditionalFormatting sqref="Y79">
    <cfRule type="cellIs" dxfId="297" priority="31" operator="notEqual">
      <formula>1</formula>
    </cfRule>
  </conditionalFormatting>
  <conditionalFormatting sqref="Y78">
    <cfRule type="cellIs" dxfId="295" priority="30" operator="notEqual">
      <formula>C78</formula>
    </cfRule>
  </conditionalFormatting>
  <conditionalFormatting sqref="Y82">
    <cfRule type="cellIs" dxfId="293" priority="29" operator="notEqual">
      <formula>C82</formula>
    </cfRule>
  </conditionalFormatting>
  <conditionalFormatting sqref="Y80">
    <cfRule type="cellIs" dxfId="291" priority="28" operator="notEqual">
      <formula>C80</formula>
    </cfRule>
  </conditionalFormatting>
  <conditionalFormatting sqref="Y81">
    <cfRule type="cellIs" dxfId="289" priority="27" operator="notEqual">
      <formula>1</formula>
    </cfRule>
  </conditionalFormatting>
  <conditionalFormatting sqref="Y83">
    <cfRule type="cellIs" dxfId="287" priority="26" operator="notEqual">
      <formula>1</formula>
    </cfRule>
  </conditionalFormatting>
  <conditionalFormatting sqref="Y85">
    <cfRule type="cellIs" dxfId="285" priority="25" operator="notEqual">
      <formula>1</formula>
    </cfRule>
  </conditionalFormatting>
  <conditionalFormatting sqref="Y87">
    <cfRule type="cellIs" dxfId="283" priority="24" operator="notEqual">
      <formula>1</formula>
    </cfRule>
  </conditionalFormatting>
  <conditionalFormatting sqref="Y89">
    <cfRule type="cellIs" dxfId="281" priority="23" operator="notEqual">
      <formula>1</formula>
    </cfRule>
  </conditionalFormatting>
  <conditionalFormatting sqref="Y91">
    <cfRule type="cellIs" dxfId="279" priority="22" operator="notEqual">
      <formula>1</formula>
    </cfRule>
  </conditionalFormatting>
  <conditionalFormatting sqref="Y93">
    <cfRule type="cellIs" dxfId="277" priority="21" operator="notEqual">
      <formula>1</formula>
    </cfRule>
  </conditionalFormatting>
  <conditionalFormatting sqref="Y84">
    <cfRule type="cellIs" dxfId="275" priority="20" operator="notEqual">
      <formula>C84</formula>
    </cfRule>
  </conditionalFormatting>
  <conditionalFormatting sqref="Y86">
    <cfRule type="cellIs" dxfId="273" priority="19" operator="notEqual">
      <formula>C86</formula>
    </cfRule>
  </conditionalFormatting>
  <conditionalFormatting sqref="Y88">
    <cfRule type="cellIs" dxfId="271" priority="18" operator="notEqual">
      <formula>C88</formula>
    </cfRule>
  </conditionalFormatting>
  <conditionalFormatting sqref="Y90">
    <cfRule type="cellIs" dxfId="269" priority="17" operator="notEqual">
      <formula>C90</formula>
    </cfRule>
  </conditionalFormatting>
  <conditionalFormatting sqref="Y92">
    <cfRule type="cellIs" dxfId="267" priority="16" operator="notEqual">
      <formula>C92</formula>
    </cfRule>
  </conditionalFormatting>
  <conditionalFormatting sqref="Y95">
    <cfRule type="cellIs" dxfId="265" priority="15" operator="notEqual">
      <formula>1</formula>
    </cfRule>
  </conditionalFormatting>
  <conditionalFormatting sqref="Y97">
    <cfRule type="cellIs" dxfId="263" priority="14" operator="notEqual">
      <formula>1</formula>
    </cfRule>
  </conditionalFormatting>
  <conditionalFormatting sqref="Y99">
    <cfRule type="cellIs" dxfId="261" priority="13" operator="notEqual">
      <formula>1</formula>
    </cfRule>
  </conditionalFormatting>
  <conditionalFormatting sqref="Y101">
    <cfRule type="cellIs" dxfId="259" priority="12" operator="notEqual">
      <formula>1</formula>
    </cfRule>
  </conditionalFormatting>
  <conditionalFormatting sqref="Y94">
    <cfRule type="cellIs" dxfId="257" priority="11" operator="notEqual">
      <formula>C94</formula>
    </cfRule>
  </conditionalFormatting>
  <conditionalFormatting sqref="Y96">
    <cfRule type="cellIs" dxfId="255" priority="10" operator="notEqual">
      <formula>C96</formula>
    </cfRule>
  </conditionalFormatting>
  <conditionalFormatting sqref="Y98">
    <cfRule type="cellIs" dxfId="253" priority="9" operator="notEqual">
      <formula>C98</formula>
    </cfRule>
  </conditionalFormatting>
  <conditionalFormatting sqref="Y100">
    <cfRule type="cellIs" dxfId="251" priority="8" operator="notEqual">
      <formula>C100</formula>
    </cfRule>
  </conditionalFormatting>
  <conditionalFormatting sqref="Y105">
    <cfRule type="cellIs" dxfId="249" priority="7" operator="notEqual">
      <formula>1</formula>
    </cfRule>
  </conditionalFormatting>
  <conditionalFormatting sqref="Y103">
    <cfRule type="cellIs" dxfId="247" priority="6" operator="notEqual">
      <formula>1</formula>
    </cfRule>
  </conditionalFormatting>
  <conditionalFormatting sqref="Y109">
    <cfRule type="cellIs" dxfId="245" priority="3" operator="notEqual">
      <formula>C109</formula>
    </cfRule>
  </conditionalFormatting>
  <conditionalFormatting sqref="Y102">
    <cfRule type="cellIs" dxfId="243" priority="5" operator="notEqual">
      <formula>C102</formula>
    </cfRule>
  </conditionalFormatting>
  <conditionalFormatting sqref="Y104">
    <cfRule type="cellIs" dxfId="241" priority="4" operator="notEqual">
      <formula>C104</formula>
    </cfRule>
  </conditionalFormatting>
  <conditionalFormatting sqref="Y107">
    <cfRule type="cellIs" dxfId="239" priority="2" operator="notEqual">
      <formula>1</formula>
    </cfRule>
  </conditionalFormatting>
  <conditionalFormatting sqref="Y106">
    <cfRule type="cellIs" dxfId="237" priority="1" operator="notEqual">
      <formula>C106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9"/>
  <sheetViews>
    <sheetView topLeftCell="A94" zoomScale="55" zoomScaleNormal="55" workbookViewId="0">
      <selection activeCell="P145" sqref="P145"/>
    </sheetView>
  </sheetViews>
  <sheetFormatPr defaultRowHeight="15" x14ac:dyDescent="0.25"/>
  <cols>
    <col min="1" max="1" width="4.7109375" style="1" customWidth="1"/>
    <col min="2" max="2" width="60.5703125" style="37" customWidth="1"/>
    <col min="3" max="3" width="22.7109375" style="143" customWidth="1"/>
    <col min="4" max="4" width="9.7109375" style="143" bestFit="1" customWidth="1"/>
    <col min="5" max="5" width="0.85546875" style="45" customWidth="1"/>
    <col min="6" max="6" width="15.7109375" style="144" customWidth="1"/>
    <col min="7" max="7" width="16.85546875" style="145" bestFit="1" customWidth="1"/>
    <col min="8" max="8" width="17.140625" style="145" bestFit="1" customWidth="1"/>
    <col min="9" max="9" width="17.28515625" style="145" bestFit="1" customWidth="1"/>
    <col min="10" max="10" width="17.140625" style="145" bestFit="1" customWidth="1"/>
    <col min="11" max="11" width="17.28515625" style="145" bestFit="1" customWidth="1"/>
    <col min="12" max="15" width="17.140625" style="145" bestFit="1" customWidth="1"/>
    <col min="16" max="16" width="17.85546875" style="145" bestFit="1" customWidth="1"/>
    <col min="17" max="18" width="17.7109375" style="145" bestFit="1" customWidth="1"/>
    <col min="19" max="19" width="18.140625" style="145" bestFit="1" customWidth="1"/>
    <col min="20" max="20" width="17.85546875" style="145" bestFit="1" customWidth="1"/>
    <col min="21" max="22" width="18.140625" style="145" bestFit="1" customWidth="1"/>
    <col min="23" max="23" width="18.140625" style="146" bestFit="1" customWidth="1"/>
    <col min="24" max="24" width="6.7109375" style="147" bestFit="1" customWidth="1"/>
    <col min="25" max="25" width="18.140625" style="38" bestFit="1" customWidth="1"/>
    <col min="26" max="26" width="11.28515625" style="38" bestFit="1" customWidth="1"/>
    <col min="27" max="16384" width="9.140625" style="38"/>
  </cols>
  <sheetData>
    <row r="1" spans="1:26" x14ac:dyDescent="0.25">
      <c r="B1" s="39" t="s">
        <v>46</v>
      </c>
      <c r="C1" s="168" t="str">
        <f>[3]OrçamentoSint.!J3</f>
        <v>08/10/2024</v>
      </c>
    </row>
    <row r="2" spans="1:26" x14ac:dyDescent="0.25">
      <c r="B2" s="42" t="s">
        <v>64</v>
      </c>
      <c r="C2" s="169"/>
    </row>
    <row r="3" spans="1:26" x14ac:dyDescent="0.25">
      <c r="A3" s="216" t="s">
        <v>0</v>
      </c>
      <c r="B3" s="217" t="s">
        <v>1</v>
      </c>
      <c r="C3" s="217" t="s">
        <v>48</v>
      </c>
      <c r="D3" s="218" t="s">
        <v>49</v>
      </c>
      <c r="E3" s="43"/>
      <c r="F3" s="220" t="s">
        <v>50</v>
      </c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44"/>
      <c r="Y3" s="221" t="s">
        <v>51</v>
      </c>
    </row>
    <row r="4" spans="1:26" x14ac:dyDescent="0.25">
      <c r="A4" s="216"/>
      <c r="B4" s="217"/>
      <c r="C4" s="217"/>
      <c r="D4" s="219"/>
      <c r="F4" s="46">
        <v>1</v>
      </c>
      <c r="G4" s="47">
        <v>2</v>
      </c>
      <c r="H4" s="47">
        <v>3</v>
      </c>
      <c r="I4" s="47">
        <v>4</v>
      </c>
      <c r="J4" s="47">
        <v>5</v>
      </c>
      <c r="K4" s="47">
        <v>6</v>
      </c>
      <c r="L4" s="47">
        <v>7</v>
      </c>
      <c r="M4" s="47">
        <v>8</v>
      </c>
      <c r="N4" s="47">
        <v>9</v>
      </c>
      <c r="O4" s="47">
        <v>10</v>
      </c>
      <c r="P4" s="47">
        <v>11</v>
      </c>
      <c r="Q4" s="47">
        <v>12</v>
      </c>
      <c r="R4" s="47">
        <v>13</v>
      </c>
      <c r="S4" s="47">
        <v>14</v>
      </c>
      <c r="T4" s="47">
        <v>15</v>
      </c>
      <c r="U4" s="47">
        <v>16</v>
      </c>
      <c r="V4" s="47">
        <v>17</v>
      </c>
      <c r="W4" s="48">
        <v>18</v>
      </c>
      <c r="X4" s="49"/>
      <c r="Y4" s="222"/>
    </row>
    <row r="5" spans="1:26" s="56" customFormat="1" ht="7.5" customHeight="1" x14ac:dyDescent="0.25">
      <c r="A5" s="50"/>
      <c r="B5" s="51"/>
      <c r="C5" s="51"/>
      <c r="D5" s="51"/>
      <c r="E5" s="45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0"/>
      <c r="X5" s="54"/>
      <c r="Y5" s="55"/>
    </row>
    <row r="6" spans="1:26" s="66" customFormat="1" ht="15" customHeight="1" x14ac:dyDescent="0.25">
      <c r="A6" s="58">
        <v>1</v>
      </c>
      <c r="B6" s="59" t="str">
        <f>_xlfn.IFNA(VLOOKUP(A6,[3]OrçamentoSint.!$A$11:$J$1238,2,FALSE),"-")</f>
        <v>SERVIÇOS PRELIMINARES</v>
      </c>
      <c r="C6" s="60"/>
      <c r="D6" s="61"/>
      <c r="E6" s="45"/>
      <c r="F6" s="62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4"/>
      <c r="X6" s="65"/>
      <c r="Y6" s="62">
        <f>SUM(F6:W6)</f>
        <v>0</v>
      </c>
    </row>
    <row r="7" spans="1:26" s="75" customFormat="1" ht="15" customHeight="1" x14ac:dyDescent="0.25">
      <c r="A7" s="68"/>
      <c r="B7" s="69"/>
      <c r="C7" s="70"/>
      <c r="D7" s="70"/>
      <c r="E7" s="7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3"/>
      <c r="Y7" s="74">
        <f t="shared" ref="Y7:Y72" si="0">SUM(F7:W7)</f>
        <v>0</v>
      </c>
    </row>
    <row r="8" spans="1:26" s="82" customFormat="1" ht="15" customHeight="1" x14ac:dyDescent="0.25">
      <c r="A8" s="76" t="s">
        <v>4</v>
      </c>
      <c r="B8" s="77" t="str">
        <f>_xlfn.IFNA(VLOOKUP(A8,[3]OrçamentoSint.!$A$11:$J$1238,2,FALSE),"-")</f>
        <v>MOBILIZAÇÃO E DESMOBILIZAÇÃO</v>
      </c>
      <c r="C8" s="78"/>
      <c r="D8" s="79"/>
      <c r="E8" s="4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1"/>
      <c r="Y8" s="80">
        <f t="shared" si="0"/>
        <v>0</v>
      </c>
    </row>
    <row r="9" spans="1:26" s="88" customFormat="1" ht="15" customHeight="1" x14ac:dyDescent="0.25">
      <c r="A9" s="68"/>
      <c r="B9" s="69"/>
      <c r="C9" s="83"/>
      <c r="D9" s="70"/>
      <c r="E9" s="45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6"/>
      <c r="X9" s="87"/>
      <c r="Y9" s="84">
        <f t="shared" si="0"/>
        <v>0</v>
      </c>
    </row>
    <row r="10" spans="1:26" s="82" customFormat="1" ht="15" customHeight="1" x14ac:dyDescent="0.25">
      <c r="A10" s="76" t="s">
        <v>5</v>
      </c>
      <c r="B10" s="77" t="str">
        <f>_xlfn.IFNA(VLOOKUP(A10,[3]OrçamentoSint.!$A$11:$J$1238,2,FALSE),"-")</f>
        <v>LIMPEZA DO TERRENO</v>
      </c>
      <c r="C10" s="78"/>
      <c r="D10" s="79"/>
      <c r="E10" s="45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1"/>
      <c r="Y10" s="80">
        <f t="shared" si="0"/>
        <v>0</v>
      </c>
    </row>
    <row r="11" spans="1:26" s="88" customFormat="1" ht="15" customHeight="1" x14ac:dyDescent="0.25">
      <c r="A11" s="68"/>
      <c r="B11" s="69"/>
      <c r="C11" s="83"/>
      <c r="D11" s="70"/>
      <c r="E11" s="45"/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6"/>
      <c r="X11" s="87"/>
      <c r="Y11" s="84">
        <f t="shared" si="0"/>
        <v>0</v>
      </c>
    </row>
    <row r="12" spans="1:26" s="82" customFormat="1" ht="15" customHeight="1" x14ac:dyDescent="0.25">
      <c r="A12" s="76" t="s">
        <v>6</v>
      </c>
      <c r="B12" s="77" t="str">
        <f>_xlfn.IFNA(VLOOKUP(A12,[3]OrçamentoSint.!$A$11:$J$1238,2,FALSE),"-")</f>
        <v>CANTEIRO DE OBRAS</v>
      </c>
      <c r="C12" s="78"/>
      <c r="D12" s="79"/>
      <c r="E12" s="45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80">
        <f t="shared" si="0"/>
        <v>0</v>
      </c>
    </row>
    <row r="13" spans="1:26" s="88" customFormat="1" ht="15" customHeight="1" x14ac:dyDescent="0.25">
      <c r="A13" s="68"/>
      <c r="B13" s="69"/>
      <c r="C13" s="83"/>
      <c r="D13" s="70"/>
      <c r="E13" s="45"/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6"/>
      <c r="X13" s="87"/>
      <c r="Y13" s="84">
        <f t="shared" si="0"/>
        <v>0</v>
      </c>
    </row>
    <row r="14" spans="1:26" s="82" customFormat="1" ht="15" customHeight="1" x14ac:dyDescent="0.25">
      <c r="A14" s="76" t="s">
        <v>7</v>
      </c>
      <c r="B14" s="77" t="str">
        <f>_xlfn.IFNA(VLOOKUP(A14,[3]OrçamentoSint.!$A$11:$J$1238,2,FALSE),"-")</f>
        <v>LIMPEZA FINAL DE OBRA</v>
      </c>
      <c r="C14" s="78"/>
      <c r="D14" s="79"/>
      <c r="E14" s="45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1"/>
      <c r="Y14" s="80">
        <f t="shared" si="0"/>
        <v>0</v>
      </c>
    </row>
    <row r="15" spans="1:26" s="88" customFormat="1" ht="15" customHeight="1" x14ac:dyDescent="0.25">
      <c r="A15" s="68"/>
      <c r="B15" s="69"/>
      <c r="C15" s="83"/>
      <c r="D15" s="70"/>
      <c r="E15" s="45"/>
      <c r="F15" s="8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6"/>
      <c r="X15" s="87"/>
      <c r="Y15" s="84">
        <f t="shared" si="0"/>
        <v>0</v>
      </c>
    </row>
    <row r="16" spans="1:26" s="82" customFormat="1" ht="15" customHeight="1" x14ac:dyDescent="0.25">
      <c r="A16" s="76" t="s">
        <v>8</v>
      </c>
      <c r="B16" s="77" t="str">
        <f>_xlfn.IFNA(VLOOKUP(A16,[3]OrçamentoSint.!$A$11:$J$1238,2,FALSE),"-")</f>
        <v>ADMINISTRAÇÃO LOCAL</v>
      </c>
      <c r="C16" s="78"/>
      <c r="D16" s="79"/>
      <c r="E16" s="45"/>
      <c r="F16" s="80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113"/>
      <c r="X16" s="81"/>
      <c r="Y16" s="80">
        <f t="shared" si="0"/>
        <v>0</v>
      </c>
      <c r="Z16" s="90">
        <f>Y16-C16</f>
        <v>0</v>
      </c>
    </row>
    <row r="17" spans="1:25" s="88" customFormat="1" ht="15" customHeight="1" x14ac:dyDescent="0.25">
      <c r="A17" s="68"/>
      <c r="B17" s="69"/>
      <c r="C17" s="83"/>
      <c r="D17" s="70"/>
      <c r="E17" s="45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7"/>
      <c r="Y17" s="84">
        <f t="shared" si="0"/>
        <v>0</v>
      </c>
    </row>
    <row r="18" spans="1:25" s="82" customFormat="1" ht="15" customHeight="1" x14ac:dyDescent="0.25">
      <c r="A18" s="76" t="s">
        <v>9</v>
      </c>
      <c r="B18" s="77" t="str">
        <f>_xlfn.IFNA(VLOOKUP(A18,[3]OrçamentoSint.!$A$11:$J$1238,2,FALSE),"-")</f>
        <v>LOCAÇÃO DA OBRA</v>
      </c>
      <c r="C18" s="78"/>
      <c r="D18" s="79"/>
      <c r="E18" s="45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1"/>
      <c r="Y18" s="80">
        <f t="shared" si="0"/>
        <v>0</v>
      </c>
    </row>
    <row r="19" spans="1:25" s="88" customFormat="1" ht="15" customHeight="1" x14ac:dyDescent="0.25">
      <c r="A19" s="68"/>
      <c r="B19" s="69"/>
      <c r="C19" s="83"/>
      <c r="D19" s="83"/>
      <c r="E19" s="45"/>
      <c r="F19" s="84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6"/>
      <c r="X19" s="87"/>
      <c r="Y19" s="84">
        <f t="shared" si="0"/>
        <v>0</v>
      </c>
    </row>
    <row r="20" spans="1:25" s="82" customFormat="1" ht="15" customHeight="1" x14ac:dyDescent="0.25">
      <c r="A20" s="58">
        <v>2</v>
      </c>
      <c r="B20" s="59" t="str">
        <f>_xlfn.IFNA(VLOOKUP(A20,[3]OrçamentoSint.!$A$11:$J$1238,2,FALSE),"-")</f>
        <v>INFRAESTRUTURA E MOVIMENTAÇÃO DE TERRA</v>
      </c>
      <c r="C20" s="60"/>
      <c r="D20" s="61"/>
      <c r="E20" s="45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4"/>
      <c r="Y20" s="62">
        <f>SUM(F20:W20)</f>
        <v>0</v>
      </c>
    </row>
    <row r="21" spans="1:25" s="75" customFormat="1" ht="15" customHeight="1" x14ac:dyDescent="0.25">
      <c r="A21" s="68"/>
      <c r="B21" s="69"/>
      <c r="C21" s="70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3"/>
      <c r="Y21" s="74">
        <f t="shared" si="0"/>
        <v>0</v>
      </c>
    </row>
    <row r="22" spans="1:25" s="82" customFormat="1" ht="15" customHeight="1" x14ac:dyDescent="0.25">
      <c r="A22" s="76" t="s">
        <v>10</v>
      </c>
      <c r="B22" s="77" t="str">
        <f>_xlfn.IFNA(VLOOKUP(A22,[3]OrçamentoSint.!$A$11:$J$1238,2,FALSE),"-")</f>
        <v>DESVIO VALA DE DRENAGEM</v>
      </c>
      <c r="C22" s="78"/>
      <c r="D22" s="79"/>
      <c r="E22" s="45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1"/>
      <c r="Y22" s="80">
        <f t="shared" si="0"/>
        <v>0</v>
      </c>
    </row>
    <row r="23" spans="1:25" s="88" customFormat="1" ht="15" customHeight="1" x14ac:dyDescent="0.25">
      <c r="A23" s="68"/>
      <c r="B23" s="69"/>
      <c r="C23" s="70"/>
      <c r="D23" s="70"/>
      <c r="E23" s="45"/>
      <c r="F23" s="8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  <c r="X23" s="87"/>
      <c r="Y23" s="84">
        <f t="shared" si="0"/>
        <v>0</v>
      </c>
    </row>
    <row r="24" spans="1:25" s="82" customFormat="1" ht="15" customHeight="1" x14ac:dyDescent="0.25">
      <c r="A24" s="76" t="s">
        <v>11</v>
      </c>
      <c r="B24" s="77" t="str">
        <f>_xlfn.IFNA(VLOOKUP(A24,[3]OrçamentoSint.!$A$11:$J$1238,2,FALSE),"-")</f>
        <v>ENSECADEIRAS</v>
      </c>
      <c r="C24" s="78"/>
      <c r="D24" s="79"/>
      <c r="E24" s="45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1"/>
      <c r="Y24" s="80">
        <f t="shared" si="0"/>
        <v>0</v>
      </c>
    </row>
    <row r="25" spans="1:25" s="88" customFormat="1" ht="15" customHeight="1" x14ac:dyDescent="0.25">
      <c r="A25" s="68"/>
      <c r="B25" s="69"/>
      <c r="C25" s="70"/>
      <c r="D25" s="70"/>
      <c r="E25" s="45"/>
      <c r="F25" s="84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6"/>
      <c r="X25" s="87"/>
      <c r="Y25" s="84">
        <f t="shared" si="0"/>
        <v>0</v>
      </c>
    </row>
    <row r="26" spans="1:25" s="82" customFormat="1" ht="15" customHeight="1" x14ac:dyDescent="0.25">
      <c r="A26" s="76" t="s">
        <v>12</v>
      </c>
      <c r="B26" s="77" t="str">
        <f>_xlfn.IFNA(VLOOKUP(A26,[3]OrçamentoSint.!$A$11:$J$1238,2,FALSE),"-")</f>
        <v xml:space="preserve">TERRAPLANAGEM </v>
      </c>
      <c r="C26" s="78"/>
      <c r="D26" s="79"/>
      <c r="E26" s="45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1"/>
      <c r="Y26" s="80">
        <f t="shared" si="0"/>
        <v>0</v>
      </c>
    </row>
    <row r="27" spans="1:25" s="88" customFormat="1" ht="15" customHeight="1" x14ac:dyDescent="0.25">
      <c r="A27" s="68"/>
      <c r="B27" s="69"/>
      <c r="C27" s="70"/>
      <c r="D27" s="70"/>
      <c r="E27" s="45"/>
      <c r="F27" s="84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6"/>
      <c r="X27" s="87"/>
      <c r="Y27" s="84">
        <f t="shared" si="0"/>
        <v>0</v>
      </c>
    </row>
    <row r="28" spans="1:25" s="82" customFormat="1" ht="15" customHeight="1" x14ac:dyDescent="0.25">
      <c r="A28" s="76" t="s">
        <v>13</v>
      </c>
      <c r="B28" s="77" t="str">
        <f>_xlfn.IFNA(VLOOKUP(A28,[3]OrçamentoSint.!$A$11:$J$1238,2,FALSE),"-")</f>
        <v>RECONFORMAÇÃO DE VALAS AFLUENTES</v>
      </c>
      <c r="C28" s="78"/>
      <c r="D28" s="79"/>
      <c r="E28" s="45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1"/>
      <c r="Y28" s="80">
        <f t="shared" si="0"/>
        <v>0</v>
      </c>
    </row>
    <row r="29" spans="1:25" s="88" customFormat="1" ht="15" customHeight="1" x14ac:dyDescent="0.25">
      <c r="A29" s="68"/>
      <c r="B29" s="69"/>
      <c r="C29" s="70"/>
      <c r="D29" s="70"/>
      <c r="E29" s="45"/>
      <c r="F29" s="84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6"/>
      <c r="X29" s="87"/>
      <c r="Y29" s="84">
        <f t="shared" si="0"/>
        <v>0</v>
      </c>
    </row>
    <row r="30" spans="1:25" s="82" customFormat="1" ht="15" customHeight="1" x14ac:dyDescent="0.25">
      <c r="A30" s="76" t="s">
        <v>14</v>
      </c>
      <c r="B30" s="77" t="str">
        <f>_xlfn.IFNA(VLOOKUP(A30,[3]OrçamentoSint.!$A$11:$J$1238,2,FALSE),"-")</f>
        <v>CAMINHO DE SERVIÇO</v>
      </c>
      <c r="C30" s="78"/>
      <c r="D30" s="79"/>
      <c r="E30" s="45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1"/>
      <c r="Y30" s="80">
        <f t="shared" si="0"/>
        <v>0</v>
      </c>
    </row>
    <row r="31" spans="1:25" s="88" customFormat="1" ht="15" customHeight="1" x14ac:dyDescent="0.25">
      <c r="A31" s="68"/>
      <c r="B31" s="69"/>
      <c r="C31" s="70"/>
      <c r="D31" s="70"/>
      <c r="E31" s="45"/>
      <c r="F31" s="84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6"/>
      <c r="X31" s="87"/>
      <c r="Y31" s="84">
        <f t="shared" si="0"/>
        <v>0</v>
      </c>
    </row>
    <row r="32" spans="1:25" s="82" customFormat="1" ht="15" customHeight="1" x14ac:dyDescent="0.25">
      <c r="A32" s="76" t="s">
        <v>56</v>
      </c>
      <c r="B32" s="77" t="str">
        <f>_xlfn.IFNA(VLOOKUP(A32,[3]OrçamentoSint.!$A$11:$J$1238,2,FALSE),"-")</f>
        <v>FUNDAÇÕES</v>
      </c>
      <c r="C32" s="78"/>
      <c r="D32" s="79"/>
      <c r="E32" s="45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1"/>
      <c r="Y32" s="80">
        <f t="shared" si="0"/>
        <v>0</v>
      </c>
    </row>
    <row r="33" spans="1:25" s="88" customFormat="1" ht="15" customHeight="1" x14ac:dyDescent="0.25">
      <c r="A33" s="68"/>
      <c r="B33" s="69"/>
      <c r="C33" s="70"/>
      <c r="D33" s="70"/>
      <c r="E33" s="45"/>
      <c r="F33" s="84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/>
      <c r="X33" s="87"/>
      <c r="Y33" s="84">
        <f t="shared" si="0"/>
        <v>0</v>
      </c>
    </row>
    <row r="34" spans="1:25" s="82" customFormat="1" ht="15" customHeight="1" x14ac:dyDescent="0.25">
      <c r="A34" s="58">
        <v>3</v>
      </c>
      <c r="B34" s="59" t="str">
        <f>_xlfn.IFNA(VLOOKUP(A34,[3]OrçamentoSint.!$A$11:$J$1238,2,FALSE),"-")</f>
        <v>ESTRUTURA E OUTROS SERVIÇOS</v>
      </c>
      <c r="C34" s="60"/>
      <c r="D34" s="61"/>
      <c r="E34" s="45"/>
      <c r="F34" s="91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4"/>
      <c r="Y34" s="62">
        <f>SUM(F34:W34)</f>
        <v>0</v>
      </c>
    </row>
    <row r="35" spans="1:25" s="75" customFormat="1" ht="15" customHeight="1" x14ac:dyDescent="0.25">
      <c r="A35" s="68"/>
      <c r="B35" s="69"/>
      <c r="C35" s="70"/>
      <c r="D35" s="70"/>
      <c r="E35" s="7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95"/>
      <c r="Y35" s="74">
        <f t="shared" si="0"/>
        <v>0</v>
      </c>
    </row>
    <row r="36" spans="1:25" s="82" customFormat="1" ht="15" customHeight="1" x14ac:dyDescent="0.25">
      <c r="A36" s="76" t="s">
        <v>15</v>
      </c>
      <c r="B36" s="77" t="str">
        <f>_xlfn.IFNA(VLOOKUP(A36,[3]OrçamentoSint.!$A$11:$J$1238,2,FALSE),"-")</f>
        <v>CONCRETO ARMADO</v>
      </c>
      <c r="C36" s="78"/>
      <c r="D36" s="79"/>
      <c r="E36" s="45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1"/>
      <c r="Y36" s="80">
        <f t="shared" si="0"/>
        <v>0</v>
      </c>
    </row>
    <row r="37" spans="1:25" s="88" customFormat="1" ht="15" customHeight="1" x14ac:dyDescent="0.25">
      <c r="A37" s="68"/>
      <c r="B37" s="69"/>
      <c r="C37" s="70"/>
      <c r="D37" s="70"/>
      <c r="E37" s="45"/>
      <c r="F37" s="84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6"/>
      <c r="X37" s="87"/>
      <c r="Y37" s="84">
        <f t="shared" si="0"/>
        <v>0</v>
      </c>
    </row>
    <row r="38" spans="1:25" s="82" customFormat="1" ht="15" customHeight="1" x14ac:dyDescent="0.25">
      <c r="A38" s="76" t="s">
        <v>16</v>
      </c>
      <c r="B38" s="77" t="str">
        <f>_xlfn.IFNA(VLOOKUP(A38,[3]OrçamentoSint.!$A$11:$J$1238,2,FALSE),"-")</f>
        <v>ALVENARIAS E COMPLEMENTOS</v>
      </c>
      <c r="C38" s="78"/>
      <c r="D38" s="79"/>
      <c r="E38" s="45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1"/>
      <c r="Y38" s="80">
        <f t="shared" si="0"/>
        <v>0</v>
      </c>
    </row>
    <row r="39" spans="1:25" s="88" customFormat="1" ht="15" customHeight="1" x14ac:dyDescent="0.25">
      <c r="A39" s="68"/>
      <c r="B39" s="69"/>
      <c r="C39" s="70"/>
      <c r="D39" s="70"/>
      <c r="E39" s="45"/>
      <c r="F39" s="84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6"/>
      <c r="X39" s="87"/>
      <c r="Y39" s="84">
        <f t="shared" si="0"/>
        <v>0</v>
      </c>
    </row>
    <row r="40" spans="1:25" s="82" customFormat="1" ht="15" customHeight="1" x14ac:dyDescent="0.25">
      <c r="A40" s="76" t="s">
        <v>17</v>
      </c>
      <c r="B40" s="77" t="str">
        <f>_xlfn.IFNA(VLOOKUP(A40,[3]OrçamentoSint.!$A$11:$J$1238,2,FALSE),"-")</f>
        <v>REVESTIMENTOS E PINTURAS</v>
      </c>
      <c r="C40" s="78"/>
      <c r="D40" s="79"/>
      <c r="E40" s="45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80">
        <f t="shared" si="0"/>
        <v>0</v>
      </c>
    </row>
    <row r="41" spans="1:25" s="88" customFormat="1" ht="15" customHeight="1" x14ac:dyDescent="0.25">
      <c r="A41" s="68"/>
      <c r="B41" s="69"/>
      <c r="C41" s="70"/>
      <c r="D41" s="70"/>
      <c r="E41" s="45"/>
      <c r="F41" s="84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6"/>
      <c r="X41" s="87"/>
      <c r="Y41" s="84">
        <f t="shared" si="0"/>
        <v>0</v>
      </c>
    </row>
    <row r="42" spans="1:25" s="82" customFormat="1" ht="15" customHeight="1" x14ac:dyDescent="0.25">
      <c r="A42" s="76" t="s">
        <v>18</v>
      </c>
      <c r="B42" s="77" t="str">
        <f>_xlfn.IFNA(VLOOKUP(A42,[3]OrçamentoSint.!$A$11:$J$1238,2,FALSE),"-")</f>
        <v>ESQUADRIAS</v>
      </c>
      <c r="C42" s="78"/>
      <c r="D42" s="79"/>
      <c r="E42" s="45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80">
        <f t="shared" si="0"/>
        <v>0</v>
      </c>
    </row>
    <row r="43" spans="1:25" s="88" customFormat="1" ht="15" customHeight="1" x14ac:dyDescent="0.25">
      <c r="A43" s="68"/>
      <c r="B43" s="69"/>
      <c r="C43" s="70"/>
      <c r="D43" s="70"/>
      <c r="E43" s="45"/>
      <c r="F43" s="84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6"/>
      <c r="X43" s="87"/>
      <c r="Y43" s="84">
        <f t="shared" si="0"/>
        <v>0</v>
      </c>
    </row>
    <row r="44" spans="1:25" s="82" customFormat="1" ht="15" customHeight="1" x14ac:dyDescent="0.25">
      <c r="A44" s="76" t="s">
        <v>19</v>
      </c>
      <c r="B44" s="77" t="str">
        <f>_xlfn.IFNA(VLOOKUP(A44,[3]OrçamentoSint.!$A$11:$J$1238,2,FALSE),"-")</f>
        <v>PAVIMENTAÇÕES</v>
      </c>
      <c r="C44" s="78"/>
      <c r="D44" s="79"/>
      <c r="E44" s="45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1"/>
      <c r="Y44" s="80">
        <f t="shared" si="0"/>
        <v>0</v>
      </c>
    </row>
    <row r="45" spans="1:25" s="88" customFormat="1" ht="15" customHeight="1" x14ac:dyDescent="0.25">
      <c r="A45" s="68"/>
      <c r="B45" s="69"/>
      <c r="C45" s="70"/>
      <c r="D45" s="70"/>
      <c r="E45" s="45"/>
      <c r="F45" s="84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6"/>
      <c r="X45" s="87"/>
      <c r="Y45" s="84">
        <f t="shared" si="0"/>
        <v>0</v>
      </c>
    </row>
    <row r="46" spans="1:25" s="82" customFormat="1" ht="15" customHeight="1" x14ac:dyDescent="0.25">
      <c r="A46" s="76" t="s">
        <v>20</v>
      </c>
      <c r="B46" s="77" t="str">
        <f>_xlfn.IFNA(VLOOKUP(A46,[3]OrçamentoSint.!$A$11:$J$1238,2,FALSE),"-")</f>
        <v>COBERTURAS</v>
      </c>
      <c r="C46" s="78"/>
      <c r="D46" s="79"/>
      <c r="E46" s="45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1"/>
      <c r="Y46" s="80">
        <f t="shared" si="0"/>
        <v>0</v>
      </c>
    </row>
    <row r="47" spans="1:25" s="88" customFormat="1" ht="15" customHeight="1" x14ac:dyDescent="0.25">
      <c r="A47" s="68"/>
      <c r="B47" s="69"/>
      <c r="C47" s="70"/>
      <c r="D47" s="70"/>
      <c r="E47" s="45"/>
      <c r="F47" s="84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6"/>
      <c r="X47" s="87"/>
      <c r="Y47" s="84">
        <f t="shared" si="0"/>
        <v>0</v>
      </c>
    </row>
    <row r="48" spans="1:25" s="82" customFormat="1" ht="15" customHeight="1" x14ac:dyDescent="0.25">
      <c r="A48" s="76" t="s">
        <v>21</v>
      </c>
      <c r="B48" s="77" t="str">
        <f>_xlfn.IFNA(VLOOKUP(A48,[3]OrçamentoSint.!$A$11:$J$1238,2,FALSE),"-")</f>
        <v>CERCAMENTO E PORTÕES</v>
      </c>
      <c r="C48" s="78"/>
      <c r="D48" s="79"/>
      <c r="E48" s="45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1"/>
      <c r="Y48" s="80">
        <f t="shared" si="0"/>
        <v>0</v>
      </c>
    </row>
    <row r="49" spans="1:25" s="88" customFormat="1" ht="15" customHeight="1" x14ac:dyDescent="0.25">
      <c r="A49" s="68"/>
      <c r="B49" s="69"/>
      <c r="C49" s="70"/>
      <c r="D49" s="70"/>
      <c r="E49" s="45"/>
      <c r="F49" s="84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6"/>
      <c r="X49" s="87"/>
      <c r="Y49" s="84">
        <f t="shared" si="0"/>
        <v>0</v>
      </c>
    </row>
    <row r="50" spans="1:25" s="82" customFormat="1" ht="15" customHeight="1" x14ac:dyDescent="0.25">
      <c r="A50" s="76" t="s">
        <v>22</v>
      </c>
      <c r="B50" s="77" t="str">
        <f>_xlfn.IFNA(VLOOKUP(A50,[3]OrçamentoSint.!$A$11:$J$1238,2,FALSE),"-")</f>
        <v>ESTRUTURAS METÁLICAS E OUTROS</v>
      </c>
      <c r="C50" s="78"/>
      <c r="D50" s="79"/>
      <c r="E50" s="45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1"/>
      <c r="Y50" s="80">
        <f t="shared" si="0"/>
        <v>0</v>
      </c>
    </row>
    <row r="51" spans="1:25" s="88" customFormat="1" ht="15" customHeight="1" x14ac:dyDescent="0.25">
      <c r="A51" s="68"/>
      <c r="B51" s="69"/>
      <c r="C51" s="70"/>
      <c r="D51" s="70"/>
      <c r="E51" s="45"/>
      <c r="F51" s="84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6"/>
      <c r="X51" s="87"/>
      <c r="Y51" s="84">
        <f t="shared" si="0"/>
        <v>0</v>
      </c>
    </row>
    <row r="52" spans="1:25" s="82" customFormat="1" ht="15" customHeight="1" x14ac:dyDescent="0.25">
      <c r="A52" s="96">
        <v>4</v>
      </c>
      <c r="B52" s="97" t="str">
        <f>_xlfn.IFNA(VLOOKUP(A52,[3]OrçamentoSint.!$A$11:$J$1238,2,FALSE),"-")</f>
        <v>INSTALAÇÕES HIDROSSANITÁRIAS</v>
      </c>
      <c r="C52" s="98"/>
      <c r="D52" s="61"/>
      <c r="E52" s="45"/>
      <c r="F52" s="91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4"/>
      <c r="Y52" s="62">
        <f>SUM(F52:W52)</f>
        <v>0</v>
      </c>
    </row>
    <row r="53" spans="1:25" s="102" customFormat="1" ht="15" customHeight="1" x14ac:dyDescent="0.25">
      <c r="A53" s="99"/>
      <c r="B53" s="100"/>
      <c r="C53" s="101"/>
      <c r="D53" s="70"/>
      <c r="E53" s="71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95"/>
      <c r="Y53" s="74">
        <f t="shared" si="0"/>
        <v>0</v>
      </c>
    </row>
    <row r="54" spans="1:25" s="82" customFormat="1" ht="15" customHeight="1" x14ac:dyDescent="0.25">
      <c r="A54" s="76" t="s">
        <v>23</v>
      </c>
      <c r="B54" s="77" t="str">
        <f>_xlfn.IFNA(VLOOKUP(A54,[3]OrçamentoSint.!$A$11:$J$1238,2,FALSE),"-")</f>
        <v>REDE DE ÁGUA FRIA</v>
      </c>
      <c r="C54" s="78"/>
      <c r="D54" s="79"/>
      <c r="E54" s="45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1"/>
      <c r="Y54" s="80">
        <f t="shared" si="0"/>
        <v>0</v>
      </c>
    </row>
    <row r="55" spans="1:25" s="107" customFormat="1" ht="15" customHeight="1" x14ac:dyDescent="0.25">
      <c r="A55" s="99"/>
      <c r="B55" s="100"/>
      <c r="C55" s="101"/>
      <c r="D55" s="70"/>
      <c r="E55" s="45"/>
      <c r="F55" s="103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/>
      <c r="Y55" s="84">
        <f t="shared" si="0"/>
        <v>0</v>
      </c>
    </row>
    <row r="56" spans="1:25" s="82" customFormat="1" ht="15" customHeight="1" x14ac:dyDescent="0.25">
      <c r="A56" s="76" t="s">
        <v>24</v>
      </c>
      <c r="B56" s="77" t="str">
        <f>_xlfn.IFNA(VLOOKUP(A56,[3]OrçamentoSint.!$A$11:$J$1238,2,FALSE),"-")</f>
        <v>REDE DE ESGOTO</v>
      </c>
      <c r="C56" s="78"/>
      <c r="D56" s="79"/>
      <c r="E56" s="45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1"/>
      <c r="Y56" s="80">
        <f t="shared" si="0"/>
        <v>0</v>
      </c>
    </row>
    <row r="57" spans="1:25" s="107" customFormat="1" ht="15" customHeight="1" x14ac:dyDescent="0.25">
      <c r="A57" s="99"/>
      <c r="B57" s="100"/>
      <c r="C57" s="101"/>
      <c r="D57" s="70"/>
      <c r="E57" s="45"/>
      <c r="F57" s="103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5"/>
      <c r="X57" s="106"/>
      <c r="Y57" s="84">
        <f t="shared" si="0"/>
        <v>0</v>
      </c>
    </row>
    <row r="58" spans="1:25" s="82" customFormat="1" ht="15" customHeight="1" x14ac:dyDescent="0.25">
      <c r="A58" s="58">
        <v>5</v>
      </c>
      <c r="B58" s="59" t="str">
        <f>_xlfn.IFNA(VLOOKUP(A58,[3]OrçamentoSint.!$A$11:$J$1238,2,FALSE),"-")</f>
        <v>INSTALAÇÕES HIDROMECÂNICAS</v>
      </c>
      <c r="C58" s="60"/>
      <c r="D58" s="61"/>
      <c r="E58" s="45"/>
      <c r="F58" s="91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4"/>
      <c r="Y58" s="62">
        <f>SUM(F58:W58)</f>
        <v>0</v>
      </c>
    </row>
    <row r="59" spans="1:25" s="102" customFormat="1" ht="15" customHeight="1" x14ac:dyDescent="0.25">
      <c r="A59" s="99"/>
      <c r="B59" s="100"/>
      <c r="C59" s="101"/>
      <c r="D59" s="70"/>
      <c r="E59" s="71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95"/>
      <c r="Y59" s="74">
        <f t="shared" si="0"/>
        <v>0</v>
      </c>
    </row>
    <row r="60" spans="1:25" s="82" customFormat="1" ht="22.5" x14ac:dyDescent="0.25">
      <c r="A60" s="76" t="s">
        <v>25</v>
      </c>
      <c r="B60" s="77" t="str">
        <f>_xlfn.IFNA(VLOOKUP(A60,[3]OrçamentoSint.!$A$11:$J$1238,2,FALSE),"-")</f>
        <v>CONJUNTOS MOTO-BOMBA - Q= 2,5 M³/S, TUBULÃO AÇO INOX, TUBULÃO HORIZONTAL E VÁLVULA GUILHOTINA</v>
      </c>
      <c r="C60" s="78"/>
      <c r="D60" s="79"/>
      <c r="E60" s="45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1"/>
      <c r="Y60" s="80">
        <f t="shared" si="0"/>
        <v>0</v>
      </c>
    </row>
    <row r="61" spans="1:25" s="107" customFormat="1" ht="15" customHeight="1" x14ac:dyDescent="0.25">
      <c r="A61" s="99"/>
      <c r="B61" s="100"/>
      <c r="C61" s="101"/>
      <c r="D61" s="70"/>
      <c r="E61" s="45"/>
      <c r="F61" s="103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5"/>
      <c r="X61" s="106"/>
      <c r="Y61" s="84">
        <f t="shared" si="0"/>
        <v>0</v>
      </c>
    </row>
    <row r="62" spans="1:25" s="82" customFormat="1" ht="33.75" x14ac:dyDescent="0.25">
      <c r="A62" s="76" t="s">
        <v>26</v>
      </c>
      <c r="B62" s="77" t="str">
        <f>_xlfn.IFNA(VLOOKUP(A62,[3]OrçamentoSint.!$A$11:$J$1238,2,FALSE),"-")</f>
        <v>SISTEMA DE IÇAMENTO PONTE ROLANTE, COMPORTAS FLAP AÇO INOX, STOP LOG, CARRINHOS PLATAFORMAS, ANDAIME PLATAFORMA, E MARCAÇÃO ALTIMÉTRICA</v>
      </c>
      <c r="C62" s="78"/>
      <c r="D62" s="79"/>
      <c r="E62" s="45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1"/>
      <c r="Y62" s="80">
        <f t="shared" si="0"/>
        <v>0</v>
      </c>
    </row>
    <row r="63" spans="1:25" s="107" customFormat="1" ht="15" customHeight="1" x14ac:dyDescent="0.25">
      <c r="A63" s="99"/>
      <c r="B63" s="100"/>
      <c r="C63" s="101"/>
      <c r="D63" s="70"/>
      <c r="E63" s="45"/>
      <c r="F63" s="103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5"/>
      <c r="X63" s="106"/>
      <c r="Y63" s="84">
        <f t="shared" si="0"/>
        <v>0</v>
      </c>
    </row>
    <row r="64" spans="1:25" s="82" customFormat="1" ht="33.75" x14ac:dyDescent="0.25">
      <c r="A64" s="76" t="s">
        <v>27</v>
      </c>
      <c r="B64" s="77" t="str">
        <f>_xlfn.IFNA(VLOOKUP(A64,[3]OrçamentoSint.!$A$11:$J$1238,2,FALSE),"-")</f>
        <v>GRADEAMENTO AÇO INOX GROSSEIRO AFAST. 100MM, GRADEAMENTO AÇO INOX FINO AFASTAMENTO 40MM MECANIZADO, BARREIRA DE CONTENÇÃO FLUTUANTE</v>
      </c>
      <c r="C64" s="78"/>
      <c r="D64" s="79"/>
      <c r="E64" s="45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1"/>
      <c r="Y64" s="80">
        <f t="shared" si="0"/>
        <v>0</v>
      </c>
    </row>
    <row r="65" spans="1:25" s="107" customFormat="1" ht="15" customHeight="1" x14ac:dyDescent="0.25">
      <c r="A65" s="99"/>
      <c r="B65" s="100" t="str">
        <f>_xlfn.IFNA(VLOOKUP(A65,[3]OrçamentoSint.!$A$11:$J$1238,2,FALSE),"-")</f>
        <v>-</v>
      </c>
      <c r="C65" s="101"/>
      <c r="D65" s="70"/>
      <c r="E65" s="45"/>
      <c r="F65" s="103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5"/>
      <c r="X65" s="106"/>
      <c r="Y65" s="84">
        <f t="shared" si="0"/>
        <v>0</v>
      </c>
    </row>
    <row r="66" spans="1:25" s="82" customFormat="1" ht="15" customHeight="1" x14ac:dyDescent="0.25">
      <c r="A66" s="58">
        <v>6</v>
      </c>
      <c r="B66" s="59" t="str">
        <f>_xlfn.IFNA(VLOOKUP(A66,[3]OrçamentoSint.!$A$11:$J$1238,2,FALSE),"-")</f>
        <v>INSTALAÇÕES ELÉTRICAS</v>
      </c>
      <c r="C66" s="60"/>
      <c r="D66" s="61"/>
      <c r="E66" s="45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60"/>
      <c r="X66" s="94"/>
      <c r="Y66" s="62">
        <f>SUM(F66:W66)</f>
        <v>0</v>
      </c>
    </row>
    <row r="67" spans="1:25" s="66" customFormat="1" ht="15" customHeight="1" x14ac:dyDescent="0.25">
      <c r="A67" s="108"/>
      <c r="B67" s="109"/>
      <c r="C67" s="110"/>
      <c r="D67" s="70"/>
      <c r="E67" s="71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111"/>
      <c r="Y67" s="74">
        <f t="shared" si="0"/>
        <v>0</v>
      </c>
    </row>
    <row r="68" spans="1:25" s="82" customFormat="1" ht="15" customHeight="1" x14ac:dyDescent="0.25">
      <c r="A68" s="76" t="s">
        <v>28</v>
      </c>
      <c r="B68" s="77" t="str">
        <f>_xlfn.IFNA(VLOOKUP(A68,[3]OrçamentoSint.!$A$11:$J$1238,2,FALSE),"-")</f>
        <v>ILUMINAÇÃO, TOMADAS E REFRIGERAÇÃO</v>
      </c>
      <c r="C68" s="78"/>
      <c r="D68" s="79"/>
      <c r="E68" s="45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112"/>
      <c r="Y68" s="80">
        <f t="shared" si="0"/>
        <v>0</v>
      </c>
    </row>
    <row r="69" spans="1:25" s="82" customFormat="1" ht="15" customHeight="1" x14ac:dyDescent="0.25">
      <c r="A69" s="108"/>
      <c r="B69" s="109"/>
      <c r="C69" s="110"/>
      <c r="D69" s="70"/>
      <c r="E69" s="45"/>
      <c r="F69" s="103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5"/>
      <c r="X69" s="112"/>
      <c r="Y69" s="84">
        <f t="shared" si="0"/>
        <v>0</v>
      </c>
    </row>
    <row r="70" spans="1:25" s="82" customFormat="1" ht="46.5" customHeight="1" x14ac:dyDescent="0.25">
      <c r="A70" s="76" t="s">
        <v>29</v>
      </c>
      <c r="B70" s="77" t="str">
        <f>_xlfn.IFNA(VLOOKUP(A70,[3]OrçamentoSint.!$A$11:$J$1238,2,FALSE),"-")</f>
        <v>CIRCUITO DE FORÇA, INCLUINDO QGBT, CCM COM INVERSOR, QTA QDG, GERADORES (COBERTURA, PISO, TANQUE E BACIA DE CONTENÇÃO) E CORRELATOS</v>
      </c>
      <c r="C70" s="78"/>
      <c r="D70" s="79"/>
      <c r="E70" s="45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1">
        <f>$C$70*X71</f>
        <v>0</v>
      </c>
      <c r="Y70" s="80">
        <f t="shared" si="0"/>
        <v>0</v>
      </c>
    </row>
    <row r="71" spans="1:25" s="82" customFormat="1" ht="15" customHeight="1" x14ac:dyDescent="0.25">
      <c r="A71" s="108"/>
      <c r="B71" s="109"/>
      <c r="C71" s="110"/>
      <c r="D71" s="70"/>
      <c r="E71" s="45"/>
      <c r="F71" s="103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5"/>
      <c r="X71" s="112"/>
      <c r="Y71" s="84">
        <f t="shared" si="0"/>
        <v>0</v>
      </c>
    </row>
    <row r="72" spans="1:25" s="82" customFormat="1" ht="27" customHeight="1" x14ac:dyDescent="0.25">
      <c r="A72" s="76" t="s">
        <v>30</v>
      </c>
      <c r="B72" s="77" t="str">
        <f>_xlfn.IFNA(VLOOKUP(A72,[3]OrçamentoSint.!$A$11:$J$1238,2,FALSE),"-")</f>
        <v>COMANDO, TELEMETRIA, INSTRUMENTAÇÃO, AUTOMAÇÃO E CORRELATOS</v>
      </c>
      <c r="C72" s="78"/>
      <c r="D72" s="79"/>
      <c r="E72" s="45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112"/>
      <c r="Y72" s="80">
        <f t="shared" si="0"/>
        <v>0</v>
      </c>
    </row>
    <row r="73" spans="1:25" s="82" customFormat="1" ht="15" customHeight="1" x14ac:dyDescent="0.25">
      <c r="A73" s="108"/>
      <c r="B73" s="109"/>
      <c r="C73" s="110"/>
      <c r="D73" s="70"/>
      <c r="E73" s="45"/>
      <c r="F73" s="103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5"/>
      <c r="X73" s="112"/>
      <c r="Y73" s="84">
        <f t="shared" ref="Y73:Y121" si="1">SUM(F73:W73)</f>
        <v>0</v>
      </c>
    </row>
    <row r="74" spans="1:25" s="82" customFormat="1" ht="35.25" customHeight="1" x14ac:dyDescent="0.25">
      <c r="A74" s="76" t="s">
        <v>31</v>
      </c>
      <c r="B74" s="77" t="str">
        <f>_xlfn.IFNA(VLOOKUP(A74,[3]OrçamentoSint.!$A$11:$J$1238,2,FALSE),"-")</f>
        <v>ENTRADA DE ENERGIA, SUBESTAÇÃO (TRANSFORMADOR, DISJUNTOR, ETC), EXTENSÃO DE REDE MT COM DUPLA ALIMENTAÇÃO, CIRCUITO MT PRÓPRIO E CORRELATOS</v>
      </c>
      <c r="C74" s="78"/>
      <c r="D74" s="79"/>
      <c r="E74" s="45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112"/>
      <c r="Y74" s="80">
        <f t="shared" si="1"/>
        <v>0</v>
      </c>
    </row>
    <row r="75" spans="1:25" s="82" customFormat="1" ht="15" customHeight="1" x14ac:dyDescent="0.25">
      <c r="A75" s="108"/>
      <c r="B75" s="109"/>
      <c r="C75" s="110"/>
      <c r="D75" s="70"/>
      <c r="E75" s="45"/>
      <c r="F75" s="103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5"/>
      <c r="X75" s="112"/>
      <c r="Y75" s="84">
        <f t="shared" si="1"/>
        <v>0</v>
      </c>
    </row>
    <row r="76" spans="1:25" s="82" customFormat="1" ht="15" customHeight="1" x14ac:dyDescent="0.25">
      <c r="A76" s="58">
        <v>7</v>
      </c>
      <c r="B76" s="59" t="str">
        <f>_xlfn.IFNA(VLOOKUP(A76,[3]OrçamentoSint.!$A$11:$J$1238,2,FALSE),"-")</f>
        <v>SISTEMAS DE PROTEÇÃO E SEGURANÇA</v>
      </c>
      <c r="C76" s="60"/>
      <c r="D76" s="61"/>
      <c r="E76" s="45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4"/>
      <c r="Y76" s="62">
        <f t="shared" si="1"/>
        <v>0</v>
      </c>
    </row>
    <row r="77" spans="1:25" s="66" customFormat="1" ht="15" customHeight="1" x14ac:dyDescent="0.25">
      <c r="A77" s="108"/>
      <c r="B77" s="109"/>
      <c r="C77" s="110"/>
      <c r="D77" s="70"/>
      <c r="E77" s="71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111"/>
      <c r="Y77" s="74">
        <f t="shared" si="1"/>
        <v>0</v>
      </c>
    </row>
    <row r="78" spans="1:25" s="82" customFormat="1" ht="15" customHeight="1" x14ac:dyDescent="0.25">
      <c r="A78" s="76" t="s">
        <v>32</v>
      </c>
      <c r="B78" s="77" t="str">
        <f>_xlfn.IFNA(VLOOKUP(A78,[3]OrçamentoSint.!$A$11:$J$1238,2,FALSE),"-")</f>
        <v>PPCI - PLANO DE PREVENÇÃO CONTRA INCÊNDIO</v>
      </c>
      <c r="C78" s="78"/>
      <c r="D78" s="79"/>
      <c r="E78" s="45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112"/>
      <c r="Y78" s="80">
        <f t="shared" si="1"/>
        <v>0</v>
      </c>
    </row>
    <row r="79" spans="1:25" s="82" customFormat="1" ht="15" customHeight="1" x14ac:dyDescent="0.25">
      <c r="A79" s="108"/>
      <c r="B79" s="109"/>
      <c r="C79" s="110"/>
      <c r="D79" s="70"/>
      <c r="E79" s="45"/>
      <c r="F79" s="103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5"/>
      <c r="X79" s="112"/>
      <c r="Y79" s="84">
        <f t="shared" si="1"/>
        <v>0</v>
      </c>
    </row>
    <row r="80" spans="1:25" s="82" customFormat="1" ht="27" customHeight="1" x14ac:dyDescent="0.25">
      <c r="A80" s="76" t="s">
        <v>33</v>
      </c>
      <c r="B80" s="77" t="str">
        <f>_xlfn.IFNA(VLOOKUP(A80,[3]OrçamentoSint.!$A$11:$J$1238,2,FALSE),"-")</f>
        <v>SPDA - SISTEMA DE PROTEÇÃO CONTRA DESCARGAS ATMOSFÉRICAS</v>
      </c>
      <c r="C80" s="78"/>
      <c r="D80" s="79"/>
      <c r="E80" s="45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1">
        <f>$C$70*X81</f>
        <v>0</v>
      </c>
      <c r="Y80" s="80">
        <f t="shared" si="1"/>
        <v>0</v>
      </c>
    </row>
    <row r="81" spans="1:25" s="82" customFormat="1" ht="15" customHeight="1" x14ac:dyDescent="0.25">
      <c r="A81" s="108"/>
      <c r="B81" s="109"/>
      <c r="C81" s="110"/>
      <c r="D81" s="70"/>
      <c r="E81" s="45"/>
      <c r="F81" s="103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5"/>
      <c r="X81" s="112"/>
      <c r="Y81" s="84">
        <f t="shared" si="1"/>
        <v>0</v>
      </c>
    </row>
    <row r="82" spans="1:25" s="66" customFormat="1" ht="15" customHeight="1" x14ac:dyDescent="0.25">
      <c r="A82" s="58">
        <v>8</v>
      </c>
      <c r="B82" s="59" t="str">
        <f>_xlfn.IFNA(VLOOKUP(A82,[3]OrçamentoSint.!$A$11:$J$1238,2,FALSE),"-")</f>
        <v>CANAL DE COMPORTA DE DESCARGA POR GRAVIDADE - BYPASS</v>
      </c>
      <c r="C82" s="60"/>
      <c r="D82" s="61"/>
      <c r="E82" s="45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5"/>
      <c r="Y82" s="62">
        <f t="shared" si="1"/>
        <v>0</v>
      </c>
    </row>
    <row r="83" spans="1:25" s="75" customFormat="1" ht="15" customHeight="1" x14ac:dyDescent="0.25">
      <c r="A83" s="68"/>
      <c r="B83" s="69"/>
      <c r="C83" s="70"/>
      <c r="D83" s="70"/>
      <c r="E83" s="71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3"/>
      <c r="Y83" s="74">
        <f t="shared" si="1"/>
        <v>0</v>
      </c>
    </row>
    <row r="84" spans="1:25" s="82" customFormat="1" ht="15" customHeight="1" x14ac:dyDescent="0.25">
      <c r="A84" s="76" t="s">
        <v>34</v>
      </c>
      <c r="B84" s="77" t="str">
        <f>_xlfn.IFNA(VLOOKUP(A84,[3]OrçamentoSint.!$A$11:$J$1238,2,FALSE),"-")</f>
        <v>LIMPEZA DO TERRENO</v>
      </c>
      <c r="C84" s="78"/>
      <c r="D84" s="79"/>
      <c r="E84" s="45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1"/>
      <c r="Y84" s="80">
        <f t="shared" si="1"/>
        <v>0</v>
      </c>
    </row>
    <row r="85" spans="1:25" s="88" customFormat="1" ht="15" customHeight="1" x14ac:dyDescent="0.25">
      <c r="A85" s="68"/>
      <c r="B85" s="69"/>
      <c r="C85" s="83"/>
      <c r="D85" s="70"/>
      <c r="E85" s="45"/>
      <c r="F85" s="84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6"/>
      <c r="X85" s="87"/>
      <c r="Y85" s="84">
        <f t="shared" si="1"/>
        <v>0</v>
      </c>
    </row>
    <row r="86" spans="1:25" s="82" customFormat="1" ht="15" customHeight="1" x14ac:dyDescent="0.25">
      <c r="A86" s="76" t="s">
        <v>35</v>
      </c>
      <c r="B86" s="77" t="str">
        <f>_xlfn.IFNA(VLOOKUP(A86,[3]OrçamentoSint.!$A$11:$J$1238,2,FALSE),"-")</f>
        <v>LOCAÇÃO DA OBRA</v>
      </c>
      <c r="C86" s="78"/>
      <c r="D86" s="79"/>
      <c r="E86" s="45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1"/>
      <c r="Y86" s="80">
        <f t="shared" si="1"/>
        <v>0</v>
      </c>
    </row>
    <row r="87" spans="1:25" s="88" customFormat="1" ht="15" customHeight="1" x14ac:dyDescent="0.25">
      <c r="A87" s="68"/>
      <c r="B87" s="69"/>
      <c r="C87" s="83"/>
      <c r="D87" s="70"/>
      <c r="E87" s="45"/>
      <c r="F87" s="84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6"/>
      <c r="X87" s="87"/>
      <c r="Y87" s="84">
        <f t="shared" si="1"/>
        <v>0</v>
      </c>
    </row>
    <row r="88" spans="1:25" s="82" customFormat="1" ht="15" customHeight="1" x14ac:dyDescent="0.25">
      <c r="A88" s="76" t="s">
        <v>36</v>
      </c>
      <c r="B88" s="77" t="str">
        <f>_xlfn.IFNA(VLOOKUP(A88,[3]OrçamentoSint.!$A$11:$J$1238,2,FALSE),"-")</f>
        <v xml:space="preserve">TERRAPLANAGEM </v>
      </c>
      <c r="C88" s="78"/>
      <c r="D88" s="79"/>
      <c r="E88" s="45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1"/>
      <c r="Y88" s="80">
        <f t="shared" si="1"/>
        <v>0</v>
      </c>
    </row>
    <row r="89" spans="1:25" s="88" customFormat="1" ht="15" customHeight="1" x14ac:dyDescent="0.25">
      <c r="A89" s="68"/>
      <c r="B89" s="69"/>
      <c r="C89" s="83"/>
      <c r="D89" s="70"/>
      <c r="E89" s="45"/>
      <c r="F89" s="84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6"/>
      <c r="X89" s="87"/>
      <c r="Y89" s="84">
        <f t="shared" si="1"/>
        <v>0</v>
      </c>
    </row>
    <row r="90" spans="1:25" s="82" customFormat="1" ht="15" customHeight="1" x14ac:dyDescent="0.25">
      <c r="A90" s="76" t="s">
        <v>37</v>
      </c>
      <c r="B90" s="77" t="str">
        <f>_xlfn.IFNA(VLOOKUP(A90,[3]OrçamentoSint.!$A$11:$J$1238,2,FALSE),"-")</f>
        <v>RECONFORMAÇÃO DE VALA A JUSANTE</v>
      </c>
      <c r="C90" s="78"/>
      <c r="D90" s="79"/>
      <c r="E90" s="45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1"/>
      <c r="Y90" s="80">
        <f t="shared" si="1"/>
        <v>0</v>
      </c>
    </row>
    <row r="91" spans="1:25" s="88" customFormat="1" ht="15" customHeight="1" x14ac:dyDescent="0.25">
      <c r="A91" s="68"/>
      <c r="B91" s="69"/>
      <c r="C91" s="83"/>
      <c r="D91" s="70"/>
      <c r="E91" s="45"/>
      <c r="F91" s="84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6"/>
      <c r="X91" s="87"/>
      <c r="Y91" s="84">
        <f t="shared" si="1"/>
        <v>0</v>
      </c>
    </row>
    <row r="92" spans="1:25" s="82" customFormat="1" ht="15" customHeight="1" x14ac:dyDescent="0.25">
      <c r="A92" s="76" t="s">
        <v>38</v>
      </c>
      <c r="B92" s="77" t="str">
        <f>_xlfn.IFNA(VLOOKUP(A92,[3]OrçamentoSint.!$A$11:$J$1238,2,FALSE),"-")</f>
        <v>FUNDAÇÕES</v>
      </c>
      <c r="C92" s="78"/>
      <c r="D92" s="79"/>
      <c r="E92" s="45"/>
      <c r="F92" s="80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113"/>
      <c r="X92" s="81"/>
      <c r="Y92" s="80">
        <f t="shared" si="1"/>
        <v>0</v>
      </c>
    </row>
    <row r="93" spans="1:25" s="88" customFormat="1" ht="15" customHeight="1" x14ac:dyDescent="0.25">
      <c r="A93" s="68"/>
      <c r="B93" s="69"/>
      <c r="C93" s="83"/>
      <c r="D93" s="70"/>
      <c r="E93" s="45"/>
      <c r="F93" s="84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6"/>
      <c r="X93" s="87"/>
      <c r="Y93" s="84">
        <f t="shared" si="1"/>
        <v>0</v>
      </c>
    </row>
    <row r="94" spans="1:25" s="82" customFormat="1" ht="15" customHeight="1" x14ac:dyDescent="0.25">
      <c r="A94" s="76" t="s">
        <v>39</v>
      </c>
      <c r="B94" s="77" t="str">
        <f>_xlfn.IFNA(VLOOKUP(A94,[3]OrçamentoSint.!$A$11:$J$1238,2,FALSE),"-")</f>
        <v>CONCRETO ARMADO</v>
      </c>
      <c r="C94" s="78"/>
      <c r="D94" s="79"/>
      <c r="E94" s="45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1"/>
      <c r="Y94" s="80">
        <f t="shared" si="1"/>
        <v>0</v>
      </c>
    </row>
    <row r="95" spans="1:25" s="88" customFormat="1" ht="15" customHeight="1" x14ac:dyDescent="0.25">
      <c r="A95" s="68"/>
      <c r="B95" s="69"/>
      <c r="C95" s="83"/>
      <c r="D95" s="83"/>
      <c r="E95" s="45"/>
      <c r="F95" s="84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6"/>
      <c r="X95" s="87"/>
      <c r="Y95" s="84">
        <f t="shared" si="1"/>
        <v>0</v>
      </c>
    </row>
    <row r="96" spans="1:25" s="82" customFormat="1" ht="15" customHeight="1" x14ac:dyDescent="0.25">
      <c r="A96" s="76" t="s">
        <v>40</v>
      </c>
      <c r="B96" s="77" t="str">
        <f>_xlfn.IFNA(VLOOKUP(A96,[3]OrçamentoSint.!$A$11:$J$1238,2,FALSE),"-")</f>
        <v>PAVIMENTAÇÕES</v>
      </c>
      <c r="C96" s="78"/>
      <c r="D96" s="79"/>
      <c r="E96" s="45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1"/>
      <c r="Y96" s="80">
        <f t="shared" si="1"/>
        <v>0</v>
      </c>
    </row>
    <row r="97" spans="1:25" s="88" customFormat="1" ht="15" customHeight="1" x14ac:dyDescent="0.25">
      <c r="A97" s="68"/>
      <c r="B97" s="69"/>
      <c r="C97" s="83"/>
      <c r="D97" s="70"/>
      <c r="E97" s="45"/>
      <c r="F97" s="84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6"/>
      <c r="X97" s="87"/>
      <c r="Y97" s="84">
        <f t="shared" si="1"/>
        <v>0</v>
      </c>
    </row>
    <row r="98" spans="1:25" s="82" customFormat="1" ht="15" customHeight="1" x14ac:dyDescent="0.25">
      <c r="A98" s="76" t="s">
        <v>41</v>
      </c>
      <c r="B98" s="77" t="str">
        <f>_xlfn.IFNA(VLOOKUP(A98,[3]OrçamentoSint.!$A$11:$J$1238,2,FALSE),"-")</f>
        <v>PORTÕES</v>
      </c>
      <c r="C98" s="78"/>
      <c r="D98" s="79"/>
      <c r="E98" s="45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1"/>
      <c r="Y98" s="80">
        <f t="shared" si="1"/>
        <v>0</v>
      </c>
    </row>
    <row r="99" spans="1:25" s="88" customFormat="1" ht="15" customHeight="1" x14ac:dyDescent="0.25">
      <c r="A99" s="68"/>
      <c r="B99" s="69"/>
      <c r="C99" s="83"/>
      <c r="D99" s="70"/>
      <c r="E99" s="45"/>
      <c r="F99" s="84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6"/>
      <c r="X99" s="87"/>
      <c r="Y99" s="84">
        <f t="shared" si="1"/>
        <v>0</v>
      </c>
    </row>
    <row r="100" spans="1:25" s="82" customFormat="1" ht="15" customHeight="1" x14ac:dyDescent="0.25">
      <c r="A100" s="76" t="s">
        <v>42</v>
      </c>
      <c r="B100" s="77" t="str">
        <f>_xlfn.IFNA(VLOOKUP(A100,[3]OrçamentoSint.!$A$11:$J$1238,2,FALSE),"-")</f>
        <v>ESTRUTURAS METÁLICAS E OUTROS</v>
      </c>
      <c r="C100" s="78"/>
      <c r="D100" s="79"/>
      <c r="E100" s="45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1"/>
      <c r="Y100" s="80">
        <f t="shared" si="1"/>
        <v>0</v>
      </c>
    </row>
    <row r="101" spans="1:25" s="88" customFormat="1" ht="15" customHeight="1" x14ac:dyDescent="0.25">
      <c r="A101" s="68"/>
      <c r="B101" s="69"/>
      <c r="C101" s="83"/>
      <c r="D101" s="70"/>
      <c r="E101" s="45"/>
      <c r="F101" s="84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6"/>
      <c r="X101" s="87"/>
      <c r="Y101" s="84">
        <f t="shared" si="1"/>
        <v>0</v>
      </c>
    </row>
    <row r="102" spans="1:25" s="82" customFormat="1" ht="29.25" customHeight="1" x14ac:dyDescent="0.25">
      <c r="A102" s="76" t="s">
        <v>43</v>
      </c>
      <c r="B102" s="77" t="str">
        <f>_xlfn.IFNA(VLOOKUP(A102,[3]OrçamentoSint.!$A$11:$J$1238,2,FALSE),"-")</f>
        <v xml:space="preserve">COMPORTAS FLAP AÇO INOX, COMPORTA GUILHOTINA AÇO INOX, STOP LOG COM VIGA PESCADORA </v>
      </c>
      <c r="C102" s="78"/>
      <c r="D102" s="79"/>
      <c r="E102" s="45"/>
      <c r="F102" s="80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113"/>
      <c r="X102" s="81"/>
      <c r="Y102" s="80">
        <f t="shared" si="1"/>
        <v>0</v>
      </c>
    </row>
    <row r="103" spans="1:25" s="88" customFormat="1" ht="15" customHeight="1" x14ac:dyDescent="0.25">
      <c r="A103" s="68"/>
      <c r="B103" s="69"/>
      <c r="C103" s="83"/>
      <c r="D103" s="70"/>
      <c r="E103" s="45"/>
      <c r="F103" s="84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6"/>
      <c r="X103" s="87"/>
      <c r="Y103" s="84">
        <f t="shared" si="1"/>
        <v>0</v>
      </c>
    </row>
    <row r="104" spans="1:25" s="82" customFormat="1" ht="15" customHeight="1" x14ac:dyDescent="0.25">
      <c r="A104" s="76" t="s">
        <v>44</v>
      </c>
      <c r="B104" s="77" t="str">
        <f>_xlfn.IFNA(VLOOKUP(A104,[3]OrçamentoSint.!$A$11:$J$1238,2,FALSE),"-")</f>
        <v>GRADEAMENTO E OUTRAS ESTRUTURAS METÁLICAS</v>
      </c>
      <c r="C104" s="78"/>
      <c r="D104" s="79"/>
      <c r="E104" s="45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1"/>
      <c r="Y104" s="80">
        <f t="shared" si="1"/>
        <v>0</v>
      </c>
    </row>
    <row r="105" spans="1:25" s="88" customFormat="1" ht="15" customHeight="1" x14ac:dyDescent="0.25">
      <c r="A105" s="68"/>
      <c r="B105" s="69"/>
      <c r="C105" s="83"/>
      <c r="D105" s="83"/>
      <c r="E105" s="45"/>
      <c r="F105" s="84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6"/>
      <c r="X105" s="87"/>
      <c r="Y105" s="84">
        <f t="shared" si="1"/>
        <v>0</v>
      </c>
    </row>
    <row r="106" spans="1:25" s="66" customFormat="1" ht="15" customHeight="1" x14ac:dyDescent="0.25">
      <c r="A106" s="58">
        <v>9</v>
      </c>
      <c r="B106" s="59" t="str">
        <f>_xlfn.IFNA(VLOOKUP(A106,[3]OrçamentoSint.!$A$11:$J$1238,2,FALSE),"-")</f>
        <v>CANAL DE DESCARGA CASA DE BOMBAS E BYPASS</v>
      </c>
      <c r="C106" s="60"/>
      <c r="D106" s="61"/>
      <c r="E106" s="45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5"/>
      <c r="Y106" s="62">
        <f t="shared" si="1"/>
        <v>0</v>
      </c>
    </row>
    <row r="107" spans="1:25" s="75" customFormat="1" ht="15" customHeight="1" x14ac:dyDescent="0.25">
      <c r="A107" s="68"/>
      <c r="B107" s="69"/>
      <c r="C107" s="70"/>
      <c r="D107" s="70"/>
      <c r="E107" s="71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3"/>
      <c r="Y107" s="74">
        <f t="shared" si="1"/>
        <v>0</v>
      </c>
    </row>
    <row r="108" spans="1:25" s="82" customFormat="1" ht="26.25" customHeight="1" x14ac:dyDescent="0.25">
      <c r="A108" s="76" t="s">
        <v>57</v>
      </c>
      <c r="B108" s="77" t="str">
        <f>_xlfn.IFNA(VLOOKUP(A108,[3]OrçamentoSint.!$A$11:$J$1238,2,FALSE),"-")</f>
        <v>EXTENSÃO DAS GALERIAS BTCC - CANAL DE DESCARGA E BYPASS</v>
      </c>
      <c r="C108" s="78"/>
      <c r="D108" s="79"/>
      <c r="E108" s="45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1"/>
      <c r="Y108" s="80">
        <f t="shared" si="1"/>
        <v>0</v>
      </c>
    </row>
    <row r="109" spans="1:25" s="88" customFormat="1" ht="15" customHeight="1" x14ac:dyDescent="0.25">
      <c r="A109" s="68"/>
      <c r="B109" s="69"/>
      <c r="C109" s="83"/>
      <c r="D109" s="70"/>
      <c r="E109" s="45"/>
      <c r="F109" s="84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6"/>
      <c r="X109" s="87"/>
      <c r="Y109" s="84">
        <f t="shared" si="1"/>
        <v>0</v>
      </c>
    </row>
    <row r="110" spans="1:25" s="82" customFormat="1" ht="15" customHeight="1" x14ac:dyDescent="0.25">
      <c r="A110" s="76" t="s">
        <v>58</v>
      </c>
      <c r="B110" s="77" t="str">
        <f>_xlfn.IFNA(VLOOKUP(A110,[3]OrçamentoSint.!$A$11:$J$1238,2,FALSE),"-")</f>
        <v>ATERRO P/ ACESSO LOCAL SOBRE GALERIAS ESTENDIDAS</v>
      </c>
      <c r="C110" s="78"/>
      <c r="D110" s="79"/>
      <c r="E110" s="45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1"/>
      <c r="Y110" s="80">
        <f t="shared" si="1"/>
        <v>0</v>
      </c>
    </row>
    <row r="111" spans="1:25" s="88" customFormat="1" ht="15" customHeight="1" x14ac:dyDescent="0.25">
      <c r="A111" s="68"/>
      <c r="B111" s="69"/>
      <c r="C111" s="83"/>
      <c r="D111" s="70"/>
      <c r="E111" s="45"/>
      <c r="F111" s="84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6"/>
      <c r="X111" s="87"/>
      <c r="Y111" s="84">
        <f t="shared" si="1"/>
        <v>0</v>
      </c>
    </row>
    <row r="112" spans="1:25" s="82" customFormat="1" ht="15" customHeight="1" x14ac:dyDescent="0.25">
      <c r="A112" s="76" t="s">
        <v>59</v>
      </c>
      <c r="B112" s="77" t="str">
        <f>_xlfn.IFNA(VLOOKUP(A112,[3]OrçamentoSint.!$A$11:$J$1238,2,FALSE),"-")</f>
        <v>VALA DE DESCARGA DA CASA DE BOMBAS</v>
      </c>
      <c r="C112" s="78"/>
      <c r="D112" s="79"/>
      <c r="E112" s="45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1"/>
      <c r="Y112" s="80">
        <f t="shared" si="1"/>
        <v>0</v>
      </c>
    </row>
    <row r="113" spans="1:25" s="88" customFormat="1" ht="15" customHeight="1" x14ac:dyDescent="0.25">
      <c r="A113" s="68"/>
      <c r="B113" s="69"/>
      <c r="C113" s="83"/>
      <c r="D113" s="70"/>
      <c r="E113" s="45"/>
      <c r="F113" s="84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6"/>
      <c r="X113" s="87"/>
      <c r="Y113" s="84">
        <f t="shared" si="1"/>
        <v>0</v>
      </c>
    </row>
    <row r="114" spans="1:25" s="82" customFormat="1" ht="15" customHeight="1" x14ac:dyDescent="0.25">
      <c r="A114" s="76" t="s">
        <v>60</v>
      </c>
      <c r="B114" s="77" t="str">
        <f>_xlfn.IFNA(VLOOKUP(A114,[3]OrçamentoSint.!$A$11:$J$1238,2,FALSE),"-")</f>
        <v>VALA DE DESCARGA DA CASA DE BOMBAS</v>
      </c>
      <c r="C114" s="78"/>
      <c r="D114" s="79"/>
      <c r="E114" s="45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1"/>
      <c r="Y114" s="80">
        <f t="shared" si="1"/>
        <v>0</v>
      </c>
    </row>
    <row r="115" spans="1:25" s="88" customFormat="1" ht="15" customHeight="1" x14ac:dyDescent="0.25">
      <c r="A115" s="68"/>
      <c r="B115" s="69"/>
      <c r="C115" s="83"/>
      <c r="D115" s="70"/>
      <c r="E115" s="45"/>
      <c r="F115" s="84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6"/>
      <c r="X115" s="87"/>
      <c r="Y115" s="84">
        <f t="shared" si="1"/>
        <v>0</v>
      </c>
    </row>
    <row r="116" spans="1:25" s="66" customFormat="1" ht="30.75" customHeight="1" x14ac:dyDescent="0.25">
      <c r="A116" s="58">
        <v>10</v>
      </c>
      <c r="B116" s="59" t="str">
        <f>_xlfn.IFNA(VLOOKUP(A116,[3]OrçamentoSint.!$A$11:$J$1238,2,FALSE),"-")</f>
        <v>ELEVAÇÃO DA CASA DE COMANDO, GERADORES E DEMAIS SERVIÇOS</v>
      </c>
      <c r="C116" s="60"/>
      <c r="D116" s="61"/>
      <c r="E116" s="45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65"/>
      <c r="Y116" s="62">
        <f t="shared" si="1"/>
        <v>0</v>
      </c>
    </row>
    <row r="117" spans="1:25" s="75" customFormat="1" ht="15" customHeight="1" x14ac:dyDescent="0.25">
      <c r="A117" s="68"/>
      <c r="B117" s="69"/>
      <c r="C117" s="70"/>
      <c r="D117" s="70"/>
      <c r="E117" s="71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3"/>
      <c r="Y117" s="74">
        <f t="shared" si="1"/>
        <v>0</v>
      </c>
    </row>
    <row r="118" spans="1:25" s="66" customFormat="1" ht="15" customHeight="1" x14ac:dyDescent="0.25">
      <c r="A118" s="58">
        <v>11</v>
      </c>
      <c r="B118" s="59" t="str">
        <f>_xlfn.IFNA(VLOOKUP(A118,[3]OrçamentoSint.!$A$11:$J$1238,2,FALSE),"-")</f>
        <v>PROJETO BÁSICO E EXECUTIVO</v>
      </c>
      <c r="C118" s="60"/>
      <c r="D118" s="61"/>
      <c r="E118" s="45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65"/>
      <c r="Y118" s="62">
        <f t="shared" si="1"/>
        <v>0</v>
      </c>
    </row>
    <row r="119" spans="1:25" s="75" customFormat="1" ht="15" customHeight="1" x14ac:dyDescent="0.25">
      <c r="A119" s="68"/>
      <c r="B119" s="69"/>
      <c r="C119" s="70"/>
      <c r="D119" s="70"/>
      <c r="E119" s="71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3"/>
      <c r="Y119" s="74">
        <f t="shared" si="1"/>
        <v>0</v>
      </c>
    </row>
    <row r="120" spans="1:25" s="66" customFormat="1" ht="15" customHeight="1" x14ac:dyDescent="0.25">
      <c r="A120" s="58">
        <v>12</v>
      </c>
      <c r="B120" s="59" t="str">
        <f>_xlfn.IFNA(VLOOKUP(A120,[3]OrçamentoSint.!$A$11:$J$1238,2,FALSE),"-")</f>
        <v>EQUIPAMENTOS SOBRESSALENTES</v>
      </c>
      <c r="C120" s="60"/>
      <c r="D120" s="61"/>
      <c r="E120" s="45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65"/>
      <c r="Y120" s="62">
        <f t="shared" si="1"/>
        <v>0</v>
      </c>
    </row>
    <row r="121" spans="1:25" s="75" customFormat="1" ht="15" customHeight="1" x14ac:dyDescent="0.25">
      <c r="A121" s="68"/>
      <c r="B121" s="69"/>
      <c r="C121" s="70"/>
      <c r="D121" s="70"/>
      <c r="E121" s="71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3"/>
      <c r="Y121" s="74">
        <f t="shared" si="1"/>
        <v>0</v>
      </c>
    </row>
    <row r="122" spans="1:25" s="82" customFormat="1" ht="6.75" customHeight="1" x14ac:dyDescent="0.25">
      <c r="A122" s="108"/>
      <c r="B122" s="109"/>
      <c r="C122" s="110"/>
      <c r="D122" s="110"/>
      <c r="E122" s="45"/>
      <c r="F122" s="115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7"/>
      <c r="X122" s="112"/>
      <c r="Y122" s="115"/>
    </row>
    <row r="123" spans="1:25" s="123" customFormat="1" ht="15" customHeight="1" x14ac:dyDescent="0.25">
      <c r="A123" s="212" t="s">
        <v>52</v>
      </c>
      <c r="B123" s="212"/>
      <c r="C123" s="212"/>
      <c r="D123" s="212"/>
      <c r="E123" s="119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1"/>
      <c r="Y123" s="171">
        <f>SUM(F123:W123)</f>
        <v>0</v>
      </c>
    </row>
    <row r="124" spans="1:25" s="123" customFormat="1" ht="15" customHeight="1" x14ac:dyDescent="0.25">
      <c r="A124" s="212" t="s">
        <v>53</v>
      </c>
      <c r="B124" s="212"/>
      <c r="C124" s="212"/>
      <c r="D124" s="212"/>
      <c r="E124" s="125"/>
      <c r="F124" s="126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8"/>
      <c r="X124" s="121"/>
      <c r="Y124" s="172">
        <f>SUM(F124:W124)</f>
        <v>0</v>
      </c>
    </row>
    <row r="125" spans="1:25" s="123" customFormat="1" ht="15" customHeight="1" x14ac:dyDescent="0.25">
      <c r="A125" s="213" t="s">
        <v>54</v>
      </c>
      <c r="B125" s="213"/>
      <c r="C125" s="213"/>
      <c r="D125" s="213"/>
      <c r="E125" s="125"/>
      <c r="F125" s="130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2"/>
      <c r="X125" s="133"/>
      <c r="Y125" s="131">
        <f>W125</f>
        <v>0</v>
      </c>
    </row>
    <row r="126" spans="1:25" s="123" customFormat="1" ht="15" customHeight="1" x14ac:dyDescent="0.25">
      <c r="A126" s="214" t="s">
        <v>55</v>
      </c>
      <c r="B126" s="215"/>
      <c r="C126" s="135">
        <f>SUM(C6,C20,C34,C52,C58,C66,C76,C82,C106,C116,C118,C120)</f>
        <v>0</v>
      </c>
      <c r="D126" s="136" t="e">
        <f>C126/Y123</f>
        <v>#DIV/0!</v>
      </c>
      <c r="E126" s="137"/>
      <c r="F126" s="138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40"/>
      <c r="X126" s="141"/>
      <c r="Y126" s="138"/>
    </row>
    <row r="127" spans="1:25" x14ac:dyDescent="0.25">
      <c r="A127" s="142"/>
    </row>
    <row r="128" spans="1:25" x14ac:dyDescent="0.25">
      <c r="A128" s="142"/>
    </row>
    <row r="129" spans="1:23" x14ac:dyDescent="0.25">
      <c r="A129" s="142"/>
      <c r="C129" s="2"/>
    </row>
    <row r="130" spans="1:23" x14ac:dyDescent="0.25">
      <c r="A130" s="142"/>
    </row>
    <row r="131" spans="1:23" x14ac:dyDescent="0.25">
      <c r="A131" s="142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</row>
    <row r="132" spans="1:23" x14ac:dyDescent="0.25">
      <c r="A132" s="142"/>
    </row>
    <row r="133" spans="1:23" x14ac:dyDescent="0.25">
      <c r="A133" s="142"/>
    </row>
    <row r="134" spans="1:23" x14ac:dyDescent="0.25">
      <c r="A134" s="142"/>
    </row>
    <row r="135" spans="1:23" x14ac:dyDescent="0.25">
      <c r="A135" s="142"/>
    </row>
    <row r="136" spans="1:23" x14ac:dyDescent="0.25">
      <c r="A136" s="142"/>
    </row>
    <row r="137" spans="1:23" x14ac:dyDescent="0.25">
      <c r="A137" s="142"/>
    </row>
    <row r="138" spans="1:23" x14ac:dyDescent="0.25">
      <c r="A138" s="142"/>
    </row>
    <row r="139" spans="1:23" x14ac:dyDescent="0.25">
      <c r="A139" s="142"/>
    </row>
  </sheetData>
  <mergeCells count="10">
    <mergeCell ref="F3:W3"/>
    <mergeCell ref="Y3:Y4"/>
    <mergeCell ref="A123:D123"/>
    <mergeCell ref="A124:D124"/>
    <mergeCell ref="A125:D125"/>
    <mergeCell ref="A126:B126"/>
    <mergeCell ref="A3:A4"/>
    <mergeCell ref="B3:B4"/>
    <mergeCell ref="C3:C4"/>
    <mergeCell ref="D3:D4"/>
  </mergeCells>
  <conditionalFormatting sqref="Y8">
    <cfRule type="cellIs" dxfId="235" priority="116" operator="notEqual">
      <formula>C8</formula>
    </cfRule>
  </conditionalFormatting>
  <conditionalFormatting sqref="Y6">
    <cfRule type="cellIs" dxfId="233" priority="115" operator="notEqual">
      <formula>C6</formula>
    </cfRule>
  </conditionalFormatting>
  <conditionalFormatting sqref="Y7">
    <cfRule type="cellIs" dxfId="231" priority="114" operator="notEqual">
      <formula>1</formula>
    </cfRule>
  </conditionalFormatting>
  <conditionalFormatting sqref="Y9">
    <cfRule type="cellIs" dxfId="229" priority="113" operator="notEqual">
      <formula>1</formula>
    </cfRule>
  </conditionalFormatting>
  <conditionalFormatting sqref="Y11">
    <cfRule type="cellIs" dxfId="227" priority="112" operator="notEqual">
      <formula>1</formula>
    </cfRule>
  </conditionalFormatting>
  <conditionalFormatting sqref="Y13">
    <cfRule type="cellIs" dxfId="225" priority="111" operator="notEqual">
      <formula>1</formula>
    </cfRule>
  </conditionalFormatting>
  <conditionalFormatting sqref="Y15">
    <cfRule type="cellIs" dxfId="223" priority="110" operator="notEqual">
      <formula>1</formula>
    </cfRule>
  </conditionalFormatting>
  <conditionalFormatting sqref="Y17">
    <cfRule type="cellIs" dxfId="221" priority="109" operator="notEqual">
      <formula>1</formula>
    </cfRule>
  </conditionalFormatting>
  <conditionalFormatting sqref="Y19">
    <cfRule type="cellIs" dxfId="219" priority="108" operator="notEqual">
      <formula>1</formula>
    </cfRule>
  </conditionalFormatting>
  <conditionalFormatting sqref="Y10">
    <cfRule type="cellIs" dxfId="217" priority="107" operator="notEqual">
      <formula>C10</formula>
    </cfRule>
  </conditionalFormatting>
  <conditionalFormatting sqref="Y12">
    <cfRule type="cellIs" dxfId="215" priority="106" operator="notEqual">
      <formula>C12</formula>
    </cfRule>
  </conditionalFormatting>
  <conditionalFormatting sqref="Y14">
    <cfRule type="cellIs" dxfId="213" priority="105" operator="notEqual">
      <formula>C14</formula>
    </cfRule>
  </conditionalFormatting>
  <conditionalFormatting sqref="Y16">
    <cfRule type="cellIs" dxfId="211" priority="104" operator="notEqual">
      <formula>C16</formula>
    </cfRule>
  </conditionalFormatting>
  <conditionalFormatting sqref="Y18">
    <cfRule type="cellIs" dxfId="209" priority="103" operator="notEqual">
      <formula>C18</formula>
    </cfRule>
  </conditionalFormatting>
  <conditionalFormatting sqref="Y22">
    <cfRule type="cellIs" dxfId="207" priority="102" operator="notEqual">
      <formula>C22</formula>
    </cfRule>
  </conditionalFormatting>
  <conditionalFormatting sqref="Y20">
    <cfRule type="cellIs" dxfId="205" priority="101" operator="notEqual">
      <formula>C20</formula>
    </cfRule>
  </conditionalFormatting>
  <conditionalFormatting sqref="Y21">
    <cfRule type="cellIs" dxfId="203" priority="100" operator="notEqual">
      <formula>1</formula>
    </cfRule>
  </conditionalFormatting>
  <conditionalFormatting sqref="Y23">
    <cfRule type="cellIs" dxfId="201" priority="99" operator="notEqual">
      <formula>1</formula>
    </cfRule>
  </conditionalFormatting>
  <conditionalFormatting sqref="Y25">
    <cfRule type="cellIs" dxfId="199" priority="98" operator="notEqual">
      <formula>1</formula>
    </cfRule>
  </conditionalFormatting>
  <conditionalFormatting sqref="Y27">
    <cfRule type="cellIs" dxfId="197" priority="97" operator="notEqual">
      <formula>1</formula>
    </cfRule>
  </conditionalFormatting>
  <conditionalFormatting sqref="Y29">
    <cfRule type="cellIs" dxfId="195" priority="96" operator="notEqual">
      <formula>1</formula>
    </cfRule>
  </conditionalFormatting>
  <conditionalFormatting sqref="Y31">
    <cfRule type="cellIs" dxfId="193" priority="95" operator="notEqual">
      <formula>1</formula>
    </cfRule>
  </conditionalFormatting>
  <conditionalFormatting sqref="Y24">
    <cfRule type="cellIs" dxfId="191" priority="94" operator="notEqual">
      <formula>C24</formula>
    </cfRule>
  </conditionalFormatting>
  <conditionalFormatting sqref="Y26">
    <cfRule type="cellIs" dxfId="189" priority="93" operator="notEqual">
      <formula>C26</formula>
    </cfRule>
  </conditionalFormatting>
  <conditionalFormatting sqref="Y28">
    <cfRule type="cellIs" dxfId="187" priority="92" operator="notEqual">
      <formula>C28</formula>
    </cfRule>
  </conditionalFormatting>
  <conditionalFormatting sqref="Y30">
    <cfRule type="cellIs" dxfId="185" priority="91" operator="notEqual">
      <formula>C30</formula>
    </cfRule>
  </conditionalFormatting>
  <conditionalFormatting sqref="Y59">
    <cfRule type="cellIs" dxfId="183" priority="64" operator="notEqual">
      <formula>1</formula>
    </cfRule>
  </conditionalFormatting>
  <conditionalFormatting sqref="Y61">
    <cfRule type="cellIs" dxfId="181" priority="63" operator="notEqual">
      <formula>1</formula>
    </cfRule>
  </conditionalFormatting>
  <conditionalFormatting sqref="Y63">
    <cfRule type="cellIs" dxfId="179" priority="62" operator="notEqual">
      <formula>1</formula>
    </cfRule>
  </conditionalFormatting>
  <conditionalFormatting sqref="Y36">
    <cfRule type="cellIs" dxfId="177" priority="90" operator="notEqual">
      <formula>C36</formula>
    </cfRule>
  </conditionalFormatting>
  <conditionalFormatting sqref="Y34">
    <cfRule type="cellIs" dxfId="175" priority="89" operator="notEqual">
      <formula>C34</formula>
    </cfRule>
  </conditionalFormatting>
  <conditionalFormatting sqref="Y35">
    <cfRule type="cellIs" dxfId="173" priority="88" operator="notEqual">
      <formula>1</formula>
    </cfRule>
  </conditionalFormatting>
  <conditionalFormatting sqref="Y37">
    <cfRule type="cellIs" dxfId="171" priority="87" operator="notEqual">
      <formula>1</formula>
    </cfRule>
  </conditionalFormatting>
  <conditionalFormatting sqref="Y39">
    <cfRule type="cellIs" dxfId="169" priority="86" operator="notEqual">
      <formula>1</formula>
    </cfRule>
  </conditionalFormatting>
  <conditionalFormatting sqref="Y41">
    <cfRule type="cellIs" dxfId="167" priority="85" operator="notEqual">
      <formula>1</formula>
    </cfRule>
  </conditionalFormatting>
  <conditionalFormatting sqref="Y43">
    <cfRule type="cellIs" dxfId="165" priority="84" operator="notEqual">
      <formula>1</formula>
    </cfRule>
  </conditionalFormatting>
  <conditionalFormatting sqref="Y45">
    <cfRule type="cellIs" dxfId="163" priority="83" operator="notEqual">
      <formula>1</formula>
    </cfRule>
  </conditionalFormatting>
  <conditionalFormatting sqref="Y38">
    <cfRule type="cellIs" dxfId="161" priority="82" operator="notEqual">
      <formula>C38</formula>
    </cfRule>
  </conditionalFormatting>
  <conditionalFormatting sqref="Y40">
    <cfRule type="cellIs" dxfId="159" priority="81" operator="notEqual">
      <formula>C40</formula>
    </cfRule>
  </conditionalFormatting>
  <conditionalFormatting sqref="Y42">
    <cfRule type="cellIs" dxfId="157" priority="80" operator="notEqual">
      <formula>C42</formula>
    </cfRule>
  </conditionalFormatting>
  <conditionalFormatting sqref="Y44">
    <cfRule type="cellIs" dxfId="155" priority="79" operator="notEqual">
      <formula>C44</formula>
    </cfRule>
  </conditionalFormatting>
  <conditionalFormatting sqref="Y47">
    <cfRule type="cellIs" dxfId="153" priority="78" operator="notEqual">
      <formula>1</formula>
    </cfRule>
  </conditionalFormatting>
  <conditionalFormatting sqref="Y49">
    <cfRule type="cellIs" dxfId="151" priority="77" operator="notEqual">
      <formula>1</formula>
    </cfRule>
  </conditionalFormatting>
  <conditionalFormatting sqref="Y51">
    <cfRule type="cellIs" dxfId="149" priority="76" operator="notEqual">
      <formula>1</formula>
    </cfRule>
  </conditionalFormatting>
  <conditionalFormatting sqref="Y46">
    <cfRule type="cellIs" dxfId="147" priority="75" operator="notEqual">
      <formula>C46</formula>
    </cfRule>
  </conditionalFormatting>
  <conditionalFormatting sqref="Y48">
    <cfRule type="cellIs" dxfId="145" priority="74" operator="notEqual">
      <formula>C48</formula>
    </cfRule>
  </conditionalFormatting>
  <conditionalFormatting sqref="Y50">
    <cfRule type="cellIs" dxfId="143" priority="73" operator="notEqual">
      <formula>C50</formula>
    </cfRule>
  </conditionalFormatting>
  <conditionalFormatting sqref="Y54">
    <cfRule type="cellIs" dxfId="141" priority="72" operator="notEqual">
      <formula>C54</formula>
    </cfRule>
  </conditionalFormatting>
  <conditionalFormatting sqref="Y52">
    <cfRule type="cellIs" dxfId="139" priority="71" operator="notEqual">
      <formula>C52</formula>
    </cfRule>
  </conditionalFormatting>
  <conditionalFormatting sqref="Y53">
    <cfRule type="cellIs" dxfId="137" priority="70" operator="notEqual">
      <formula>1</formula>
    </cfRule>
  </conditionalFormatting>
  <conditionalFormatting sqref="Y55">
    <cfRule type="cellIs" dxfId="135" priority="69" operator="notEqual">
      <formula>1</formula>
    </cfRule>
  </conditionalFormatting>
  <conditionalFormatting sqref="Y57">
    <cfRule type="cellIs" dxfId="133" priority="68" operator="notEqual">
      <formula>1</formula>
    </cfRule>
  </conditionalFormatting>
  <conditionalFormatting sqref="Y56">
    <cfRule type="cellIs" dxfId="131" priority="67" operator="notEqual">
      <formula>C56</formula>
    </cfRule>
  </conditionalFormatting>
  <conditionalFormatting sqref="Y60">
    <cfRule type="cellIs" dxfId="129" priority="66" operator="notEqual">
      <formula>C60</formula>
    </cfRule>
  </conditionalFormatting>
  <conditionalFormatting sqref="Y58">
    <cfRule type="cellIs" dxfId="127" priority="65" operator="notEqual">
      <formula>C58</formula>
    </cfRule>
  </conditionalFormatting>
  <conditionalFormatting sqref="Y65">
    <cfRule type="cellIs" dxfId="125" priority="61" operator="notEqual">
      <formula>1</formula>
    </cfRule>
  </conditionalFormatting>
  <conditionalFormatting sqref="Y62">
    <cfRule type="cellIs" dxfId="123" priority="60" operator="notEqual">
      <formula>C62</formula>
    </cfRule>
  </conditionalFormatting>
  <conditionalFormatting sqref="Y64">
    <cfRule type="cellIs" dxfId="121" priority="59" operator="notEqual">
      <formula>C64</formula>
    </cfRule>
  </conditionalFormatting>
  <conditionalFormatting sqref="Y66">
    <cfRule type="cellIs" dxfId="119" priority="58" operator="notEqual">
      <formula>C66</formula>
    </cfRule>
  </conditionalFormatting>
  <conditionalFormatting sqref="Y68">
    <cfRule type="cellIs" dxfId="117" priority="57" operator="notEqual">
      <formula>C68</formula>
    </cfRule>
  </conditionalFormatting>
  <conditionalFormatting sqref="Y67">
    <cfRule type="cellIs" dxfId="115" priority="56" operator="notEqual">
      <formula>1</formula>
    </cfRule>
  </conditionalFormatting>
  <conditionalFormatting sqref="Y69">
    <cfRule type="cellIs" dxfId="113" priority="55" operator="notEqual">
      <formula>1</formula>
    </cfRule>
  </conditionalFormatting>
  <conditionalFormatting sqref="Y71">
    <cfRule type="cellIs" dxfId="111" priority="54" operator="notEqual">
      <formula>1</formula>
    </cfRule>
  </conditionalFormatting>
  <conditionalFormatting sqref="Y73">
    <cfRule type="cellIs" dxfId="109" priority="53" operator="notEqual">
      <formula>1</formula>
    </cfRule>
  </conditionalFormatting>
  <conditionalFormatting sqref="Y75">
    <cfRule type="cellIs" dxfId="107" priority="52" operator="notEqual">
      <formula>1</formula>
    </cfRule>
  </conditionalFormatting>
  <conditionalFormatting sqref="Y70">
    <cfRule type="cellIs" dxfId="105" priority="51" operator="notEqual">
      <formula>C70</formula>
    </cfRule>
  </conditionalFormatting>
  <conditionalFormatting sqref="Y72">
    <cfRule type="cellIs" dxfId="103" priority="50" operator="notEqual">
      <formula>C72</formula>
    </cfRule>
  </conditionalFormatting>
  <conditionalFormatting sqref="Y74">
    <cfRule type="cellIs" dxfId="101" priority="49" operator="notEqual">
      <formula>C74</formula>
    </cfRule>
  </conditionalFormatting>
  <conditionalFormatting sqref="Y124">
    <cfRule type="cellIs" dxfId="99" priority="117" operator="notEqual">
      <formula>$D$126</formula>
    </cfRule>
  </conditionalFormatting>
  <conditionalFormatting sqref="Y123 Y125">
    <cfRule type="cellIs" dxfId="97" priority="118" operator="notEqual">
      <formula>$C$126</formula>
    </cfRule>
  </conditionalFormatting>
  <conditionalFormatting sqref="Y76">
    <cfRule type="cellIs" dxfId="95" priority="48" operator="notEqual">
      <formula>C76</formula>
    </cfRule>
  </conditionalFormatting>
  <conditionalFormatting sqref="Y78">
    <cfRule type="cellIs" dxfId="93" priority="47" operator="notEqual">
      <formula>C78</formula>
    </cfRule>
  </conditionalFormatting>
  <conditionalFormatting sqref="Y77">
    <cfRule type="cellIs" dxfId="91" priority="46" operator="notEqual">
      <formula>1</formula>
    </cfRule>
  </conditionalFormatting>
  <conditionalFormatting sqref="Y79">
    <cfRule type="cellIs" dxfId="89" priority="45" operator="notEqual">
      <formula>1</formula>
    </cfRule>
  </conditionalFormatting>
  <conditionalFormatting sqref="Y81">
    <cfRule type="cellIs" dxfId="87" priority="44" operator="notEqual">
      <formula>1</formula>
    </cfRule>
  </conditionalFormatting>
  <conditionalFormatting sqref="Y80">
    <cfRule type="cellIs" dxfId="85" priority="43" operator="notEqual">
      <formula>C80</formula>
    </cfRule>
  </conditionalFormatting>
  <conditionalFormatting sqref="Y84">
    <cfRule type="cellIs" dxfId="83" priority="42" operator="notEqual">
      <formula>C84</formula>
    </cfRule>
  </conditionalFormatting>
  <conditionalFormatting sqref="Y82">
    <cfRule type="cellIs" dxfId="81" priority="41" operator="notEqual">
      <formula>C82</formula>
    </cfRule>
  </conditionalFormatting>
  <conditionalFormatting sqref="Y83">
    <cfRule type="cellIs" dxfId="79" priority="40" operator="notEqual">
      <formula>1</formula>
    </cfRule>
  </conditionalFormatting>
  <conditionalFormatting sqref="Y85">
    <cfRule type="cellIs" dxfId="77" priority="39" operator="notEqual">
      <formula>1</formula>
    </cfRule>
  </conditionalFormatting>
  <conditionalFormatting sqref="Y87">
    <cfRule type="cellIs" dxfId="75" priority="38" operator="notEqual">
      <formula>1</formula>
    </cfRule>
  </conditionalFormatting>
  <conditionalFormatting sqref="Y89">
    <cfRule type="cellIs" dxfId="73" priority="37" operator="notEqual">
      <formula>1</formula>
    </cfRule>
  </conditionalFormatting>
  <conditionalFormatting sqref="Y91">
    <cfRule type="cellIs" dxfId="71" priority="36" operator="notEqual">
      <formula>1</formula>
    </cfRule>
  </conditionalFormatting>
  <conditionalFormatting sqref="Y93">
    <cfRule type="cellIs" dxfId="69" priority="35" operator="notEqual">
      <formula>1</formula>
    </cfRule>
  </conditionalFormatting>
  <conditionalFormatting sqref="Y95">
    <cfRule type="cellIs" dxfId="67" priority="34" operator="notEqual">
      <formula>1</formula>
    </cfRule>
  </conditionalFormatting>
  <conditionalFormatting sqref="Y86">
    <cfRule type="cellIs" dxfId="65" priority="33" operator="notEqual">
      <formula>C86</formula>
    </cfRule>
  </conditionalFormatting>
  <conditionalFormatting sqref="Y88">
    <cfRule type="cellIs" dxfId="63" priority="32" operator="notEqual">
      <formula>C88</formula>
    </cfRule>
  </conditionalFormatting>
  <conditionalFormatting sqref="Y90">
    <cfRule type="cellIs" dxfId="61" priority="31" operator="notEqual">
      <formula>C90</formula>
    </cfRule>
  </conditionalFormatting>
  <conditionalFormatting sqref="Y92">
    <cfRule type="cellIs" dxfId="59" priority="30" operator="notEqual">
      <formula>C92</formula>
    </cfRule>
  </conditionalFormatting>
  <conditionalFormatting sqref="Y94">
    <cfRule type="cellIs" dxfId="57" priority="29" operator="notEqual">
      <formula>C94</formula>
    </cfRule>
  </conditionalFormatting>
  <conditionalFormatting sqref="Y97">
    <cfRule type="cellIs" dxfId="55" priority="28" operator="notEqual">
      <formula>1</formula>
    </cfRule>
  </conditionalFormatting>
  <conditionalFormatting sqref="Y99">
    <cfRule type="cellIs" dxfId="53" priority="27" operator="notEqual">
      <formula>1</formula>
    </cfRule>
  </conditionalFormatting>
  <conditionalFormatting sqref="Y101">
    <cfRule type="cellIs" dxfId="51" priority="26" operator="notEqual">
      <formula>1</formula>
    </cfRule>
  </conditionalFormatting>
  <conditionalFormatting sqref="Y103">
    <cfRule type="cellIs" dxfId="49" priority="25" operator="notEqual">
      <formula>1</formula>
    </cfRule>
  </conditionalFormatting>
  <conditionalFormatting sqref="Y105">
    <cfRule type="cellIs" dxfId="47" priority="24" operator="notEqual">
      <formula>1</formula>
    </cfRule>
  </conditionalFormatting>
  <conditionalFormatting sqref="Y96">
    <cfRule type="cellIs" dxfId="45" priority="23" operator="notEqual">
      <formula>C96</formula>
    </cfRule>
  </conditionalFormatting>
  <conditionalFormatting sqref="Y98">
    <cfRule type="cellIs" dxfId="43" priority="22" operator="notEqual">
      <formula>C98</formula>
    </cfRule>
  </conditionalFormatting>
  <conditionalFormatting sqref="Y100">
    <cfRule type="cellIs" dxfId="41" priority="21" operator="notEqual">
      <formula>C100</formula>
    </cfRule>
  </conditionalFormatting>
  <conditionalFormatting sqref="Y102">
    <cfRule type="cellIs" dxfId="39" priority="20" operator="notEqual">
      <formula>C102</formula>
    </cfRule>
  </conditionalFormatting>
  <conditionalFormatting sqref="Y104">
    <cfRule type="cellIs" dxfId="37" priority="19" operator="notEqual">
      <formula>C104</formula>
    </cfRule>
  </conditionalFormatting>
  <conditionalFormatting sqref="Y33">
    <cfRule type="cellIs" dxfId="35" priority="18" operator="notEqual">
      <formula>1</formula>
    </cfRule>
  </conditionalFormatting>
  <conditionalFormatting sqref="Y32">
    <cfRule type="cellIs" dxfId="33" priority="17" operator="notEqual">
      <formula>C32</formula>
    </cfRule>
  </conditionalFormatting>
  <conditionalFormatting sqref="Y108">
    <cfRule type="cellIs" dxfId="31" priority="16" operator="notEqual">
      <formula>C108</formula>
    </cfRule>
  </conditionalFormatting>
  <conditionalFormatting sqref="Y106">
    <cfRule type="cellIs" dxfId="29" priority="15" operator="notEqual">
      <formula>C106</formula>
    </cfRule>
  </conditionalFormatting>
  <conditionalFormatting sqref="Y107">
    <cfRule type="cellIs" dxfId="27" priority="14" operator="notEqual">
      <formula>1</formula>
    </cfRule>
  </conditionalFormatting>
  <conditionalFormatting sqref="Y109">
    <cfRule type="cellIs" dxfId="25" priority="13" operator="notEqual">
      <formula>1</formula>
    </cfRule>
  </conditionalFormatting>
  <conditionalFormatting sqref="Y111">
    <cfRule type="cellIs" dxfId="23" priority="12" operator="notEqual">
      <formula>1</formula>
    </cfRule>
  </conditionalFormatting>
  <conditionalFormatting sqref="Y113">
    <cfRule type="cellIs" dxfId="21" priority="11" operator="notEqual">
      <formula>1</formula>
    </cfRule>
  </conditionalFormatting>
  <conditionalFormatting sqref="Y115">
    <cfRule type="cellIs" dxfId="19" priority="10" operator="notEqual">
      <formula>1</formula>
    </cfRule>
  </conditionalFormatting>
  <conditionalFormatting sqref="Y110">
    <cfRule type="cellIs" dxfId="17" priority="9" operator="notEqual">
      <formula>C110</formula>
    </cfRule>
  </conditionalFormatting>
  <conditionalFormatting sqref="Y112">
    <cfRule type="cellIs" dxfId="15" priority="8" operator="notEqual">
      <formula>C112</formula>
    </cfRule>
  </conditionalFormatting>
  <conditionalFormatting sqref="Y114">
    <cfRule type="cellIs" dxfId="13" priority="7" operator="notEqual">
      <formula>C114</formula>
    </cfRule>
  </conditionalFormatting>
  <conditionalFormatting sqref="Y116">
    <cfRule type="cellIs" dxfId="11" priority="6" operator="notEqual">
      <formula>C116</formula>
    </cfRule>
  </conditionalFormatting>
  <conditionalFormatting sqref="Y117">
    <cfRule type="cellIs" dxfId="9" priority="5" operator="notEqual">
      <formula>1</formula>
    </cfRule>
  </conditionalFormatting>
  <conditionalFormatting sqref="Y118">
    <cfRule type="cellIs" dxfId="7" priority="4" operator="notEqual">
      <formula>C118</formula>
    </cfRule>
  </conditionalFormatting>
  <conditionalFormatting sqref="Y119">
    <cfRule type="cellIs" dxfId="5" priority="3" operator="notEqual">
      <formula>1</formula>
    </cfRule>
  </conditionalFormatting>
  <conditionalFormatting sqref="Y120">
    <cfRule type="cellIs" dxfId="3" priority="2" operator="notEqual">
      <formula>C120</formula>
    </cfRule>
  </conditionalFormatting>
  <conditionalFormatting sqref="Y121">
    <cfRule type="cellIs" dxfId="1" priority="1" operator="notEqual">
      <formula>1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MODELO ORÇAM GERAL</vt:lpstr>
      <vt:lpstr>MODELO CRON GERAL</vt:lpstr>
      <vt:lpstr>MODELO ORÇAM CB9</vt:lpstr>
      <vt:lpstr>MODELO ORÇAM CB10</vt:lpstr>
      <vt:lpstr>MODELO CRON CB9</vt:lpstr>
      <vt:lpstr>MODELO CRON CB10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da Rocha</dc:creator>
  <cp:lastModifiedBy>Deivide Alisson Winter</cp:lastModifiedBy>
  <dcterms:created xsi:type="dcterms:W3CDTF">2024-10-10T13:38:52Z</dcterms:created>
  <dcterms:modified xsi:type="dcterms:W3CDTF">2024-10-14T20:09:31Z</dcterms:modified>
</cp:coreProperties>
</file>